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ntoor\mdr\Home\i.vangijtenbeek\Desktop\"/>
    </mc:Choice>
  </mc:AlternateContent>
  <bookViews>
    <workbookView xWindow="240" yWindow="285" windowWidth="2685" windowHeight="6030" activeTab="2"/>
  </bookViews>
  <sheets>
    <sheet name="POH-S" sheetId="1" r:id="rId1"/>
    <sheet name="Toelichting" sheetId="2" r:id="rId2"/>
    <sheet name="Medrie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3" l="1"/>
  <c r="F16" i="3"/>
  <c r="D16" i="3"/>
  <c r="E9" i="3"/>
  <c r="F9" i="3" s="1"/>
  <c r="D9" i="3"/>
  <c r="D8" i="3"/>
  <c r="E8" i="3" s="1"/>
  <c r="F8" i="3" s="1"/>
  <c r="D7" i="3"/>
  <c r="E7" i="3" s="1"/>
  <c r="F7" i="3" s="1"/>
  <c r="F11" i="3" l="1"/>
  <c r="F21" i="3" s="1"/>
  <c r="E11" i="3"/>
  <c r="C8" i="1"/>
  <c r="C70" i="1" l="1"/>
  <c r="C57" i="1"/>
  <c r="C20" i="1"/>
  <c r="C60" i="1" l="1"/>
  <c r="C59" i="1"/>
  <c r="C58" i="1"/>
  <c r="C49" i="1"/>
  <c r="C43" i="1"/>
  <c r="C36" i="1"/>
  <c r="C28" i="1"/>
  <c r="P17" i="1"/>
  <c r="C21" i="1" s="1"/>
  <c r="C13" i="1"/>
  <c r="C29" i="1" l="1"/>
  <c r="C37" i="1"/>
  <c r="C55" i="1"/>
  <c r="C44" i="1"/>
  <c r="C50" i="1"/>
  <c r="C71" i="1"/>
  <c r="C61" i="1" l="1"/>
  <c r="C62" i="1" s="1"/>
  <c r="C72" i="1" s="1"/>
  <c r="C78" i="1" s="1"/>
  <c r="C79" i="1" s="1"/>
  <c r="C80" i="1" s="1"/>
  <c r="C63" i="1" l="1"/>
  <c r="C9" i="1" s="1"/>
</calcChain>
</file>

<file path=xl/sharedStrings.xml><?xml version="1.0" encoding="utf-8"?>
<sst xmlns="http://schemas.openxmlformats.org/spreadsheetml/2006/main" count="106" uniqueCount="100">
  <si>
    <t>Rekentool POH-S 2020</t>
  </si>
  <si>
    <t>(Behorende bij de overeenkomst Huisartsenzorg 2020)</t>
  </si>
  <si>
    <t>Basis</t>
  </si>
  <si>
    <t>Totaal aantal patiënten in de praktijk</t>
  </si>
  <si>
    <t>Basisvergoeding</t>
  </si>
  <si>
    <t>Verhoging aantal uren inzet per week ten opzichte van 2019</t>
  </si>
  <si>
    <t>minuten POH-S</t>
  </si>
  <si>
    <t>minuten voor ketenzorg</t>
  </si>
  <si>
    <t>PRE DM</t>
  </si>
  <si>
    <t>Pre DM</t>
  </si>
  <si>
    <t>DM (ouder dan 17 jaar)</t>
  </si>
  <si>
    <t>Aantal Pre DM patiënten, uitgaande van de in- en exclusiecriteria uit het inkoopdocument huisartsenzorg 2020.</t>
  </si>
  <si>
    <t>COPD</t>
  </si>
  <si>
    <t xml:space="preserve">Vergoeding Pre DM </t>
  </si>
  <si>
    <t>CVRM</t>
  </si>
  <si>
    <t>Astma (ouder dan 16 jaar)</t>
  </si>
  <si>
    <t xml:space="preserve">Ouderen </t>
  </si>
  <si>
    <t>DM type 2 (ouder dan 17 jaar)</t>
  </si>
  <si>
    <t>Uurtarief</t>
  </si>
  <si>
    <t>Bent u aangesloten bij een regio-organisatie, zorggroep of GEZ die een overeenkomst chronische zorg (ketenzorg DM) heeft afgesproken met integraal tarief?</t>
  </si>
  <si>
    <t>Jaarbedrag</t>
  </si>
  <si>
    <t>Ben u aangesloten bij een GEZ die géén overeenkomst chronische zorg (ketenzorg DM) heeft afgesproken?</t>
  </si>
  <si>
    <t>Aantal DM type 2 patiënten, uitgaande van de in- en exclusiecriteria uit het inkoopdocument huisartsenzorg 2020.</t>
  </si>
  <si>
    <t xml:space="preserve">Vergoeding DM type 2 </t>
  </si>
  <si>
    <t>Aantal fte DM type 2</t>
  </si>
  <si>
    <t>Bent u aangesloten bij een regio-organisatie, zorggroep of GEZ die een overeenkomst chronische zorg (ketenzorg COPD) heeft afgesproken met integraal tarief?</t>
  </si>
  <si>
    <t>Ben u aangesloten bij een GEZ die géén overeenkomst chronische zorg (ketenzorg COPD) heeft afgesproken?</t>
  </si>
  <si>
    <t>Aantal COPD patiënten, uitgaande van de in- en exclusiecriteria uit het inkoopdocument huisartsenzorg 2020.</t>
  </si>
  <si>
    <t>Vergoeding COPD</t>
  </si>
  <si>
    <t>Aantal fte COPD</t>
  </si>
  <si>
    <t>Bent u aangesoten bij een regio-organisatie of zorggroep die een overeenkomst chronische zorg (ketenzorg CVRM) heeft afgesproken met een integraal tarief?</t>
  </si>
  <si>
    <t>Ben u aangesloten bij een GEZ die géén overeenkomst chronische zorg (ketenzorg CVRM) heeft afgesproken?</t>
  </si>
  <si>
    <t>Aantal CVRM patiënten, uitgaande van de in- en exclusiecriteria uit het inkoopdocument huisartsenzorg 2020.</t>
  </si>
  <si>
    <t>Vergoeding CVRM</t>
  </si>
  <si>
    <t>Aantal fte CVRM</t>
  </si>
  <si>
    <t>Bent u aangesloten bij een regio-organisatie of zorggroep die een overeenkomst chronische zorg (ketenzorg COPD/Astma) heeft afgesproken met een integraal tarief?</t>
  </si>
  <si>
    <t>Aantal astma patiënten, uitgaande van de in- en exclusiecriteria uit het inkoopdocument huisartsenzorg 2020.</t>
  </si>
  <si>
    <t>Vergoeding astma</t>
  </si>
  <si>
    <t>Aantal fte astma</t>
  </si>
  <si>
    <t>Kwetsbare ouderen</t>
  </si>
  <si>
    <t>Aantal patiënten vanaf 75 jaar en ouder</t>
  </si>
  <si>
    <t>Vergoeding ouderen</t>
  </si>
  <si>
    <t>Aantal fte ouderen</t>
  </si>
  <si>
    <t>Samenvatting POH-S</t>
  </si>
  <si>
    <t>Vergoeding POH-S</t>
  </si>
  <si>
    <t>Totale vergoeding POH-S</t>
  </si>
  <si>
    <t>Indicatie vergoeding keten DM</t>
  </si>
  <si>
    <t>Indicatie vegoeding keten COPD</t>
  </si>
  <si>
    <t>Indicatie vergoeding keten CVRM</t>
  </si>
  <si>
    <t>Indicatie vergoeding keten ASTMA</t>
  </si>
  <si>
    <t>Totaal</t>
  </si>
  <si>
    <t>Totaal in fte (38 urige werkweek)</t>
  </si>
  <si>
    <t>Totaal in uren per week</t>
  </si>
  <si>
    <t>Werkelijke inzet POH-S</t>
  </si>
  <si>
    <t>Zet u minder uren POH-S in dan het hierboven genoemde maximum?</t>
  </si>
  <si>
    <t>Zo ja, wat is het werkelijk aantal uren POH-S per week in 2020?</t>
  </si>
  <si>
    <t>Werkelijke aantal fte's inzet voor keten, substitutie en POH-S</t>
  </si>
  <si>
    <t>Aantal fte's gefinancierd via keten en substitutie</t>
  </si>
  <si>
    <t>Aantal fte's gefinancierd via POH-S</t>
  </si>
  <si>
    <t>Samenvatting</t>
  </si>
  <si>
    <t>Jaartarief per ingeschreven verzekerde per 1 januari 2020</t>
  </si>
  <si>
    <t>Kwartaaltarief per ingeschreven verzekerde per 1 januari 2020</t>
  </si>
  <si>
    <t>Toelichting rekentool POH-S 2019</t>
  </si>
  <si>
    <t>(Behorende bij de overeenkomst Huisartsenzorg 2019)</t>
  </si>
  <si>
    <t xml:space="preserve">Hieronder vindt u een handleiding voor het invullen van deze rekentool. Leest u voor het invullen de tekst van de vergoeding POH-S goed door. </t>
  </si>
  <si>
    <t xml:space="preserve">Deze rekentool is bedoeld als hulpmiddel voor praktijken om het maximale tarief te kunnen berekenen. Zilveren Kruis kan deze gegevens niet inzien. Het afsluiten van de module POH-S verloopt via het digitale portaal. </t>
  </si>
  <si>
    <t xml:space="preserve">Hieronder vindt u een handleiding voor het invullen van deze rekentool. Leest u voor het invullen het inkoopbeleid goed door. </t>
  </si>
  <si>
    <t>1. U vult alleen alle blauw gekleurde cellen in.</t>
  </si>
  <si>
    <t>2. Houdt bij het invullen van de rekentool rekening met de in- en exclusiecriteria uit "Bijlage Inkoopbeleid Huisartsenzorg 2018".</t>
  </si>
  <si>
    <t>3. Of u wel of geen afspraken heeft met een zorggroep is bepalend voor uw tarief.</t>
  </si>
  <si>
    <t>4. Als u niet weet wat de zorggroep waarbij u bent aangesloten heeft afgesproken met Zilveren Kruis, vraagt u dit na bij de zorggroep.</t>
  </si>
  <si>
    <t>5. De rekentool berekent een maximaal tarief. Dit tarief kunt u krijgen, als u het genoemde aantal uren POH-S werkelijk in dienst heeft of neemt.</t>
  </si>
  <si>
    <t xml:space="preserve">6. Vul altijd het aantal patiënten in, ook als u een tarief voor ketenzorg of substitutie heeft afgesproken en u dus voor deze groep geen financiering via de vergoeding POH-S krijgt. </t>
  </si>
  <si>
    <t>LET OP: U ziet in de rekentool per aandoening hoeveel tijd daarvoor wordt gerekend. Dit telt op tot uw totaal maximaal aantal uren. Hoe u de uren in de praktijk inzet, is aan u. Het is dus niet zo dat u een vastomlijnd aantal uren/fte per patiëntengroep mag inzetten.  </t>
  </si>
  <si>
    <t>Tijdsindeling binnen POH-S: In het rekenmodel zijn wij van de volgende tijdsinvesteringen per jaar per patiënt uitgegaan:</t>
  </si>
  <si>
    <t>Klik op deze tekst om naar de invulsheet te gaan</t>
  </si>
  <si>
    <t>September 2019 - Zilveren Kruis - Aan deze rekentool kunnen geen rechten ontleend worden</t>
  </si>
  <si>
    <t>Medrie</t>
  </si>
  <si>
    <t>Rekentool POH-S ten behoeve van ketenzorg</t>
  </si>
  <si>
    <t>indicatie zilverenkruis</t>
  </si>
  <si>
    <t>aantal ketenpatiënten</t>
  </si>
  <si>
    <t>aantal minuten zorg</t>
  </si>
  <si>
    <t>totaal aantal minuten per jaar</t>
  </si>
  <si>
    <t>uren per jaar</t>
  </si>
  <si>
    <t>uren per week (46 werkweken per jaar)</t>
  </si>
  <si>
    <t>DM</t>
  </si>
  <si>
    <t xml:space="preserve">uren nodig </t>
  </si>
  <si>
    <t xml:space="preserve">huidige aantal uren poh per week </t>
  </si>
  <si>
    <t>aantal uren per jaar/52 wkn</t>
  </si>
  <si>
    <t>werkweken</t>
  </si>
  <si>
    <t>uren per jaar beschikbaar</t>
  </si>
  <si>
    <t>Aantal uren  per week nodig</t>
  </si>
  <si>
    <t>Aantal uren beschikbaar</t>
  </si>
  <si>
    <t>Let wel! Deze berekening betreft alleen de patiënten die opgenomen zijn in de keten.</t>
  </si>
  <si>
    <t>Hoe kun je deze tool gebruiken</t>
  </si>
  <si>
    <t>Vul het aantal Ketenpatiënten in bij de ketens DM COPD en CVRM in de blauwe hokjes en de formule rekent automatisch uit hoeveel uur poh je per week nodig hebt.</t>
  </si>
  <si>
    <t>Vul het huidige aantal beschikbare poh-uren in het blauwe hokje in</t>
  </si>
  <si>
    <t>We gaan hierbij uit van 46 werkweken per jaar rekening houdend met vakantie en feestdagen maar ook getal kun je zelf aanpassen</t>
  </si>
  <si>
    <t>Het aantal minuten zorg wat we hebben aangehouden is de richtlijn van het Zilveren Kruis maar kan ook worden aangepast.</t>
  </si>
  <si>
    <t>Je ziet nu direct hoeveel uren je beschikbaar hebt en hoeveel uren je nodig hebt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</si>
</sst>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 &quot;€&quot;\ * #,##0.00_ ;_ &quot;€&quot;\ * \-#,##0.00_ ;_ &quot;€&quot;\ * &quot;-&quot;??_ ;_ @_ "/>
    <numFmt numFmtId="164" formatCode="&quot;€&quot;\ #,##0.00"/>
    <numFmt numFmtId="165" formatCode="&quot;€&quot;\ #,##0"/>
    <numFmt numFmtId="166" formatCode="_ &quot;€&quot;\ * #,##0_ ;_ &quot;€&quot;\ * \-#,##0_ ;_ &quot;€&quot;\ * &quot;-&quot;??_ ;_ @_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3"/>
      <name val="Arial"/>
      <family val="2"/>
    </font>
    <font>
      <b/>
      <sz val="16"/>
      <color theme="3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i/>
      <sz val="9"/>
      <color theme="3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sz val="9"/>
      <color rgb="FF1F497D"/>
      <name val="Arial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0" tint="-0.499984740745262"/>
      <name val="Arial"/>
      <family val="2"/>
    </font>
    <font>
      <b/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indexed="6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7" fillId="0" borderId="0" applyNumberFormat="0" applyFill="0" applyBorder="0" applyAlignment="0" applyProtection="0"/>
  </cellStyleXfs>
  <cellXfs count="120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horizontal="right"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0" fontId="6" fillId="2" borderId="0" xfId="0" applyFont="1" applyFill="1"/>
    <xf numFmtId="0" fontId="11" fillId="3" borderId="0" xfId="0" applyNumberFormat="1" applyFont="1" applyFill="1" applyAlignment="1" applyProtection="1">
      <alignment horizontal="right" vertical="center"/>
      <protection locked="0"/>
    </xf>
    <xf numFmtId="0" fontId="10" fillId="2" borderId="0" xfId="0" applyFont="1" applyFill="1" applyProtection="1"/>
    <xf numFmtId="0" fontId="6" fillId="2" borderId="0" xfId="0" applyFont="1" applyFill="1" applyProtection="1"/>
    <xf numFmtId="44" fontId="6" fillId="4" borderId="0" xfId="1" applyFont="1" applyFill="1" applyProtection="1"/>
    <xf numFmtId="44" fontId="6" fillId="2" borderId="0" xfId="0" applyNumberFormat="1" applyFont="1" applyFill="1" applyProtection="1"/>
    <xf numFmtId="166" fontId="6" fillId="4" borderId="0" xfId="1" applyNumberFormat="1" applyFont="1" applyFill="1" applyProtection="1"/>
    <xf numFmtId="166" fontId="6" fillId="2" borderId="0" xfId="1" applyNumberFormat="1" applyFont="1" applyFill="1" applyProtection="1"/>
    <xf numFmtId="0" fontId="9" fillId="2" borderId="0" xfId="0" applyFont="1" applyFill="1" applyBorder="1"/>
    <xf numFmtId="0" fontId="2" fillId="2" borderId="0" xfId="0" applyFont="1" applyFill="1" applyBorder="1"/>
    <xf numFmtId="0" fontId="6" fillId="2" borderId="0" xfId="0" applyFont="1" applyFill="1" applyBorder="1"/>
    <xf numFmtId="0" fontId="0" fillId="2" borderId="0" xfId="0" applyFill="1"/>
    <xf numFmtId="164" fontId="9" fillId="2" borderId="0" xfId="0" applyNumberFormat="1" applyFont="1" applyFill="1" applyAlignment="1">
      <alignment horizontal="right"/>
    </xf>
    <xf numFmtId="0" fontId="14" fillId="2" borderId="0" xfId="0" applyFont="1" applyFill="1"/>
    <xf numFmtId="0" fontId="14" fillId="2" borderId="0" xfId="0" applyFont="1" applyFill="1" applyBorder="1"/>
    <xf numFmtId="0" fontId="15" fillId="0" borderId="0" xfId="0" applyFont="1" applyAlignment="1">
      <alignment horizontal="left" vertical="center"/>
    </xf>
    <xf numFmtId="0" fontId="16" fillId="2" borderId="0" xfId="0" applyFont="1" applyFill="1"/>
    <xf numFmtId="0" fontId="13" fillId="2" borderId="0" xfId="0" applyFont="1" applyFill="1" applyAlignment="1">
      <alignment vertical="center"/>
    </xf>
    <xf numFmtId="0" fontId="2" fillId="2" borderId="0" xfId="0" applyFont="1" applyFill="1" applyProtection="1"/>
    <xf numFmtId="0" fontId="19" fillId="2" borderId="0" xfId="0" applyFont="1" applyFill="1" applyAlignment="1" applyProtection="1">
      <alignment vertical="center"/>
    </xf>
    <xf numFmtId="164" fontId="19" fillId="2" borderId="0" xfId="0" applyNumberFormat="1" applyFont="1" applyFill="1" applyAlignment="1" applyProtection="1">
      <alignment horizontal="right"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Protection="1"/>
    <xf numFmtId="0" fontId="5" fillId="0" borderId="0" xfId="0" applyFont="1" applyProtection="1"/>
    <xf numFmtId="0" fontId="6" fillId="0" borderId="0" xfId="0" applyFont="1" applyProtection="1"/>
    <xf numFmtId="0" fontId="2" fillId="0" borderId="0" xfId="0" applyFont="1" applyProtection="1"/>
    <xf numFmtId="164" fontId="4" fillId="2" borderId="0" xfId="0" applyNumberFormat="1" applyFont="1" applyFill="1" applyAlignment="1" applyProtection="1">
      <alignment horizontal="right" vertical="center"/>
    </xf>
    <xf numFmtId="0" fontId="7" fillId="2" borderId="0" xfId="0" applyFont="1" applyFill="1" applyAlignment="1" applyProtection="1">
      <alignment vertical="center"/>
    </xf>
    <xf numFmtId="164" fontId="8" fillId="2" borderId="0" xfId="0" applyNumberFormat="1" applyFont="1" applyFill="1" applyAlignment="1" applyProtection="1">
      <alignment horizontal="right" vertical="center"/>
    </xf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Protection="1"/>
    <xf numFmtId="0" fontId="0" fillId="2" borderId="1" xfId="0" applyFill="1" applyBorder="1" applyProtection="1"/>
    <xf numFmtId="0" fontId="8" fillId="2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164" fontId="8" fillId="0" borderId="0" xfId="0" applyNumberFormat="1" applyFont="1" applyAlignment="1" applyProtection="1">
      <alignment horizontal="right" vertical="center"/>
    </xf>
    <xf numFmtId="0" fontId="5" fillId="2" borderId="0" xfId="0" applyFont="1" applyFill="1" applyBorder="1" applyProtection="1"/>
    <xf numFmtId="0" fontId="7" fillId="0" borderId="0" xfId="0" applyFont="1" applyAlignment="1" applyProtection="1">
      <alignment vertical="center"/>
    </xf>
    <xf numFmtId="165" fontId="8" fillId="0" borderId="2" xfId="0" applyNumberFormat="1" applyFont="1" applyBorder="1" applyAlignment="1" applyProtection="1">
      <alignment horizontal="right" vertical="center"/>
    </xf>
    <xf numFmtId="4" fontId="8" fillId="2" borderId="0" xfId="0" applyNumberFormat="1" applyFont="1" applyFill="1" applyBorder="1" applyAlignment="1" applyProtection="1">
      <alignment horizontal="right" vertical="center"/>
    </xf>
    <xf numFmtId="164" fontId="8" fillId="2" borderId="0" xfId="0" applyNumberFormat="1" applyFont="1" applyFill="1" applyAlignment="1" applyProtection="1">
      <alignment vertical="center"/>
    </xf>
    <xf numFmtId="165" fontId="8" fillId="0" borderId="0" xfId="0" applyNumberFormat="1" applyFont="1" applyAlignment="1" applyProtection="1">
      <alignment horizontal="right" vertical="center"/>
    </xf>
    <xf numFmtId="4" fontId="8" fillId="0" borderId="0" xfId="0" applyNumberFormat="1" applyFont="1" applyAlignment="1" applyProtection="1">
      <alignment horizontal="right" vertical="center"/>
    </xf>
    <xf numFmtId="0" fontId="8" fillId="2" borderId="0" xfId="0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9" fillId="2" borderId="0" xfId="0" applyFont="1" applyFill="1" applyBorder="1" applyProtection="1"/>
    <xf numFmtId="0" fontId="0" fillId="0" borderId="0" xfId="0" applyProtection="1"/>
    <xf numFmtId="44" fontId="6" fillId="0" borderId="0" xfId="0" applyNumberFormat="1" applyFont="1" applyProtection="1"/>
    <xf numFmtId="0" fontId="15" fillId="0" borderId="0" xfId="0" applyFont="1" applyAlignment="1" applyProtection="1">
      <alignment horizontal="left" vertical="center"/>
    </xf>
    <xf numFmtId="0" fontId="2" fillId="2" borderId="0" xfId="0" applyFont="1" applyFill="1" applyBorder="1" applyProtection="1"/>
    <xf numFmtId="165" fontId="8" fillId="0" borderId="0" xfId="0" applyNumberFormat="1" applyFont="1" applyFill="1" applyProtection="1"/>
    <xf numFmtId="4" fontId="8" fillId="2" borderId="0" xfId="0" applyNumberFormat="1" applyFont="1" applyFill="1" applyProtection="1"/>
    <xf numFmtId="4" fontId="8" fillId="0" borderId="0" xfId="0" applyNumberFormat="1" applyFont="1" applyFill="1" applyProtection="1"/>
    <xf numFmtId="0" fontId="2" fillId="3" borderId="0" xfId="0" applyFont="1" applyFill="1" applyProtection="1"/>
    <xf numFmtId="0" fontId="8" fillId="3" borderId="0" xfId="0" applyFont="1" applyFill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9" fillId="3" borderId="0" xfId="0" applyFont="1" applyFill="1" applyBorder="1" applyProtection="1"/>
    <xf numFmtId="0" fontId="0" fillId="2" borderId="0" xfId="0" applyFill="1" applyBorder="1" applyProtection="1"/>
    <xf numFmtId="164" fontId="8" fillId="2" borderId="0" xfId="0" applyNumberFormat="1" applyFont="1" applyFill="1" applyBorder="1" applyAlignment="1" applyProtection="1">
      <alignment horizontal="right" vertical="center" wrapText="1"/>
    </xf>
    <xf numFmtId="0" fontId="8" fillId="2" borderId="0" xfId="0" applyFont="1" applyFill="1" applyBorder="1" applyAlignment="1" applyProtection="1">
      <alignment horizontal="right" vertical="center"/>
    </xf>
    <xf numFmtId="165" fontId="8" fillId="2" borderId="0" xfId="0" applyNumberFormat="1" applyFont="1" applyFill="1" applyAlignment="1" applyProtection="1">
      <alignment vertical="center"/>
    </xf>
    <xf numFmtId="165" fontId="8" fillId="2" borderId="0" xfId="0" applyNumberFormat="1" applyFont="1" applyFill="1" applyAlignment="1" applyProtection="1">
      <alignment horizontal="right" vertical="center"/>
    </xf>
    <xf numFmtId="165" fontId="8" fillId="2" borderId="3" xfId="0" applyNumberFormat="1" applyFont="1" applyFill="1" applyBorder="1" applyAlignment="1" applyProtection="1">
      <alignment horizontal="right" vertical="center"/>
    </xf>
    <xf numFmtId="4" fontId="8" fillId="2" borderId="0" xfId="0" applyNumberFormat="1" applyFont="1" applyFill="1" applyAlignment="1" applyProtection="1">
      <alignment horizontal="right" vertical="center"/>
    </xf>
    <xf numFmtId="2" fontId="8" fillId="2" borderId="0" xfId="0" applyNumberFormat="1" applyFont="1" applyFill="1" applyAlignment="1" applyProtection="1">
      <alignment vertical="center"/>
    </xf>
    <xf numFmtId="4" fontId="8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Alignment="1" applyProtection="1">
      <alignment horizontal="right"/>
    </xf>
    <xf numFmtId="4" fontId="12" fillId="2" borderId="0" xfId="0" applyNumberFormat="1" applyFont="1" applyFill="1" applyBorder="1" applyAlignment="1" applyProtection="1">
      <alignment horizontal="right" vertical="center"/>
    </xf>
    <xf numFmtId="0" fontId="2" fillId="2" borderId="3" xfId="0" applyFont="1" applyFill="1" applyBorder="1" applyProtection="1"/>
    <xf numFmtId="4" fontId="8" fillId="2" borderId="0" xfId="0" applyNumberFormat="1" applyFont="1" applyFill="1" applyAlignment="1" applyProtection="1">
      <alignment vertical="center"/>
    </xf>
    <xf numFmtId="164" fontId="2" fillId="2" borderId="0" xfId="0" applyNumberFormat="1" applyFont="1" applyFill="1" applyAlignment="1" applyProtection="1">
      <alignment horizontal="right"/>
    </xf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8" fillId="2" borderId="6" xfId="0" applyFont="1" applyFill="1" applyBorder="1" applyAlignment="1" applyProtection="1">
      <alignment vertical="center"/>
    </xf>
    <xf numFmtId="164" fontId="2" fillId="2" borderId="7" xfId="0" applyNumberFormat="1" applyFont="1" applyFill="1" applyBorder="1" applyAlignment="1" applyProtection="1">
      <alignment horizontal="right"/>
    </xf>
    <xf numFmtId="0" fontId="2" fillId="2" borderId="6" xfId="0" applyFont="1" applyFill="1" applyBorder="1" applyProtection="1"/>
    <xf numFmtId="0" fontId="7" fillId="2" borderId="6" xfId="0" applyFont="1" applyFill="1" applyBorder="1" applyAlignment="1" applyProtection="1">
      <alignment vertical="center"/>
    </xf>
    <xf numFmtId="165" fontId="8" fillId="2" borderId="7" xfId="0" applyNumberFormat="1" applyFont="1" applyFill="1" applyBorder="1" applyAlignment="1" applyProtection="1">
      <alignment horizontal="right" vertical="center"/>
    </xf>
    <xf numFmtId="164" fontId="8" fillId="2" borderId="7" xfId="0" applyNumberFormat="1" applyFont="1" applyFill="1" applyBorder="1" applyAlignment="1" applyProtection="1">
      <alignment horizontal="right" vertical="center"/>
    </xf>
    <xf numFmtId="0" fontId="2" fillId="2" borderId="8" xfId="0" applyFont="1" applyFill="1" applyBorder="1" applyProtection="1"/>
    <xf numFmtId="164" fontId="2" fillId="2" borderId="9" xfId="0" applyNumberFormat="1" applyFont="1" applyFill="1" applyBorder="1" applyAlignment="1" applyProtection="1">
      <alignment horizontal="right"/>
    </xf>
    <xf numFmtId="0" fontId="6" fillId="2" borderId="0" xfId="0" applyFont="1" applyFill="1" applyBorder="1" applyProtection="1"/>
    <xf numFmtId="164" fontId="2" fillId="2" borderId="0" xfId="0" applyNumberFormat="1" applyFont="1" applyFill="1" applyBorder="1" applyAlignment="1" applyProtection="1">
      <alignment horizontal="right"/>
    </xf>
    <xf numFmtId="0" fontId="18" fillId="2" borderId="0" xfId="0" applyFont="1" applyFill="1" applyProtection="1"/>
    <xf numFmtId="0" fontId="13" fillId="0" borderId="0" xfId="0" applyFont="1" applyAlignment="1">
      <alignment horizontal="left" wrapText="1"/>
    </xf>
    <xf numFmtId="0" fontId="17" fillId="2" borderId="0" xfId="3" applyFill="1" applyAlignment="1">
      <alignment horizontal="left" vertical="center"/>
    </xf>
    <xf numFmtId="0" fontId="20" fillId="0" borderId="10" xfId="0" applyFont="1" applyBorder="1"/>
    <xf numFmtId="0" fontId="0" fillId="0" borderId="11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0" fillId="0" borderId="13" xfId="0" applyFont="1" applyBorder="1"/>
    <xf numFmtId="0" fontId="0" fillId="0" borderId="0" xfId="0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0" fillId="5" borderId="16" xfId="0" applyFill="1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6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0" fillId="0" borderId="16" xfId="0" applyFont="1" applyBorder="1" applyAlignment="1">
      <alignment horizontal="left"/>
    </xf>
    <xf numFmtId="2" fontId="20" fillId="0" borderId="17" xfId="0" applyNumberFormat="1" applyFont="1" applyBorder="1" applyAlignment="1">
      <alignment horizontal="center"/>
    </xf>
    <xf numFmtId="0" fontId="21" fillId="0" borderId="13" xfId="0" applyFont="1" applyBorder="1"/>
    <xf numFmtId="0" fontId="22" fillId="0" borderId="13" xfId="0" applyFont="1" applyBorder="1" applyAlignment="1">
      <alignment vertical="center"/>
    </xf>
    <xf numFmtId="0" fontId="0" fillId="0" borderId="0" xfId="0" applyBorder="1"/>
    <xf numFmtId="0" fontId="0" fillId="0" borderId="21" xfId="0" applyBorder="1"/>
    <xf numFmtId="0" fontId="0" fillId="0" borderId="21" xfId="0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4">
    <cellStyle name="Hyperlink" xfId="3" builtinId="8"/>
    <cellStyle name="Standaard" xfId="0" builtinId="0"/>
    <cellStyle name="Standaard 2" xfId="2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532469</xdr:colOff>
      <xdr:row>0</xdr:row>
      <xdr:rowOff>238125</xdr:rowOff>
    </xdr:from>
    <xdr:to>
      <xdr:col>10</xdr:col>
      <xdr:colOff>533400</xdr:colOff>
      <xdr:row>3</xdr:row>
      <xdr:rowOff>71247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72394" y="238125"/>
          <a:ext cx="1772581" cy="576072"/>
        </a:xfrm>
        <a:prstGeom prst="rect">
          <a:avLst/>
        </a:prstGeom>
      </xdr:spPr>
    </xdr:pic>
    <xdr:clientData/>
  </xdr:twoCellAnchor>
  <xdr:twoCellAnchor editAs="oneCell">
    <xdr:from>
      <xdr:col>5</xdr:col>
      <xdr:colOff>869497</xdr:colOff>
      <xdr:row>84</xdr:row>
      <xdr:rowOff>119743</xdr:rowOff>
    </xdr:from>
    <xdr:to>
      <xdr:col>9</xdr:col>
      <xdr:colOff>152400</xdr:colOff>
      <xdr:row>85</xdr:row>
      <xdr:rowOff>63678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32997" y="20217493"/>
          <a:ext cx="2330903" cy="107221"/>
        </a:xfrm>
        <a:prstGeom prst="rect">
          <a:avLst/>
        </a:prstGeom>
      </xdr:spPr>
    </xdr:pic>
    <xdr:clientData/>
  </xdr:twoCellAnchor>
  <xdr:twoCellAnchor>
    <xdr:from>
      <xdr:col>3</xdr:col>
      <xdr:colOff>1001025</xdr:colOff>
      <xdr:row>5</xdr:row>
      <xdr:rowOff>53341</xdr:rowOff>
    </xdr:from>
    <xdr:to>
      <xdr:col>10</xdr:col>
      <xdr:colOff>464820</xdr:colOff>
      <xdr:row>10</xdr:row>
      <xdr:rowOff>15241</xdr:rowOff>
    </xdr:to>
    <xdr:sp macro="" textlink="">
      <xdr:nvSpPr>
        <xdr:cNvPr id="6" name="Rechthoe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1806185" y="1310641"/>
          <a:ext cx="7327635" cy="1219200"/>
        </a:xfrm>
        <a:prstGeom prst="rect">
          <a:avLst/>
        </a:prstGeom>
        <a:solidFill>
          <a:schemeClr val="bg1"/>
        </a:solidFill>
        <a:ln w="12700">
          <a:solidFill>
            <a:schemeClr val="tx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 investeren de groeiruimte uit het hoofdlijnenakkoord onder meer in het basisteam van de huisarts. Dit doen we door het maximimaal aantal uur van de POH-S module te verruimen. Voor een normpraktijk betekent dit maximaal 3,25 uur extra. U kunt de POH-S uren ook inzetten voor andere minimaal HBO-geschoolde medewerkers. Zoals de physician assistent en verpleegkundig specialist. De inzet van deze medewerkers beoordeelt u zelf op basis van behoefte en beschikbaarheid. De voorwaarden bij de POH-S module zijn hierop aangepast. We creëren hiermee ‘Meer tijd voor de patiënt’. </a:t>
          </a:r>
        </a:p>
      </xdr:txBody>
    </xdr:sp>
    <xdr:clientData/>
  </xdr:twoCellAnchor>
  <xdr:twoCellAnchor>
    <xdr:from>
      <xdr:col>3</xdr:col>
      <xdr:colOff>1001025</xdr:colOff>
      <xdr:row>10</xdr:row>
      <xdr:rowOff>228600</xdr:rowOff>
    </xdr:from>
    <xdr:to>
      <xdr:col>10</xdr:col>
      <xdr:colOff>523875</xdr:colOff>
      <xdr:row>12</xdr:row>
      <xdr:rowOff>180975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735450" y="2705100"/>
          <a:ext cx="7200000" cy="447675"/>
        </a:xfrm>
        <a:prstGeom prst="rect">
          <a:avLst/>
        </a:prstGeom>
        <a:noFill/>
        <a:ln w="12700">
          <a:solidFill>
            <a:schemeClr val="tx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We vergoeden de POH-S in dit component voor maximaal 10% van de bij u ingeschreven verzekerden.</a:t>
          </a:r>
          <a:endParaRPr lang="nl-NL" sz="105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1001025</xdr:colOff>
      <xdr:row>15</xdr:row>
      <xdr:rowOff>200025</xdr:rowOff>
    </xdr:from>
    <xdr:to>
      <xdr:col>10</xdr:col>
      <xdr:colOff>523875</xdr:colOff>
      <xdr:row>22</xdr:row>
      <xdr:rowOff>115357</xdr:rowOff>
    </xdr:to>
    <xdr:sp macro="" textlink="">
      <xdr:nvSpPr>
        <xdr:cNvPr id="8" name="Rechthoe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9735450" y="3914775"/>
          <a:ext cx="7200000" cy="1648882"/>
        </a:xfrm>
        <a:prstGeom prst="rect">
          <a:avLst/>
        </a:prstGeom>
        <a:solidFill>
          <a:schemeClr val="bg1"/>
        </a:solidFill>
        <a:ln w="12700">
          <a:solidFill>
            <a:schemeClr val="accent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lang="nl-NL" sz="105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Als u bent aangesloten bij een Zorggroep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of GEZ die een overeenkomst voor chronische zorg (ketenzorg DM) heeft afgesproken met een integraal tarief, dan krijgt u geen aanvullende POH-S vergoeding. </a:t>
          </a:r>
        </a:p>
      </xdr:txBody>
    </xdr:sp>
    <xdr:clientData/>
  </xdr:twoCellAnchor>
  <xdr:twoCellAnchor>
    <xdr:from>
      <xdr:col>3</xdr:col>
      <xdr:colOff>1001025</xdr:colOff>
      <xdr:row>24</xdr:row>
      <xdr:rowOff>0</xdr:rowOff>
    </xdr:from>
    <xdr:to>
      <xdr:col>10</xdr:col>
      <xdr:colOff>523875</xdr:colOff>
      <xdr:row>29</xdr:row>
      <xdr:rowOff>182032</xdr:rowOff>
    </xdr:to>
    <xdr:sp macro="" textlink="">
      <xdr:nvSpPr>
        <xdr:cNvPr id="9" name="Rechthoe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9735450" y="5943600"/>
          <a:ext cx="7200000" cy="1534582"/>
        </a:xfrm>
        <a:prstGeom prst="rect">
          <a:avLst/>
        </a:prstGeom>
        <a:solidFill>
          <a:schemeClr val="bg1"/>
        </a:solidFill>
        <a:ln w="12700">
          <a:solidFill>
            <a:schemeClr val="tx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u bent aangesloten bij een Zorggroep of GEZ die een overeenkomst chronische zorg (ketenzorg COPD) heeft afgesproken met een integraal tarief, dan krijgt u geen aanvullende POH-S vergoeding</a:t>
          </a:r>
        </a:p>
      </xdr:txBody>
    </xdr:sp>
    <xdr:clientData/>
  </xdr:twoCellAnchor>
  <xdr:twoCellAnchor>
    <xdr:from>
      <xdr:col>3</xdr:col>
      <xdr:colOff>1001025</xdr:colOff>
      <xdr:row>32</xdr:row>
      <xdr:rowOff>0</xdr:rowOff>
    </xdr:from>
    <xdr:to>
      <xdr:col>10</xdr:col>
      <xdr:colOff>523875</xdr:colOff>
      <xdr:row>38</xdr:row>
      <xdr:rowOff>174625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735450" y="8039100"/>
          <a:ext cx="7200000" cy="1660525"/>
        </a:xfrm>
        <a:prstGeom prst="rect">
          <a:avLst/>
        </a:prstGeom>
        <a:solidFill>
          <a:schemeClr val="bg1"/>
        </a:solidFill>
        <a:ln w="12700">
          <a:solidFill>
            <a:schemeClr val="tx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u bent aangesloten bij een Zorggroep of GEZ die een overeenkomst chronische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zorg (ketenzorg </a:t>
          </a: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CVRM) heeft afgesproken met een integraal tarief, dan krijgt u geen aanvullende POH-S vergoeding.</a:t>
          </a:r>
        </a:p>
        <a:p>
          <a:pPr algn="l">
            <a:lnSpc>
              <a:spcPts val="1300"/>
            </a:lnSpc>
          </a:pPr>
          <a:endParaRPr lang="nl-NL" sz="105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>
            <a:lnSpc>
              <a:spcPts val="1300"/>
            </a:lnSpc>
          </a:pP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u bent aangesloten bij een GEZ die geen substitutieafspraken CVRM heeft en u bent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niet aangesloten bij een Zorggroep die substitutieafspraken CVRM heeft, krijgt u per CVRM-patiënt in de praktijk 55 minuten per jaar tegen een tarief van € 57,15 </a:t>
          </a: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 uur. Het aantal patiënten is gemaximeerd tot 10% van het totaal aantal ingeschreven patiënten in uw praktijk.</a:t>
          </a:r>
        </a:p>
        <a:p>
          <a:pPr algn="l">
            <a:lnSpc>
              <a:spcPts val="1300"/>
            </a:lnSpc>
          </a:pPr>
          <a:endParaRPr lang="nl-NL" sz="105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>
            <a:lnSpc>
              <a:spcPts val="1300"/>
            </a:lnSpc>
          </a:pP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u niet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bent aangesloten bij een Zorgroep of GEZ, dan </a:t>
          </a: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krijgt u een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vergoeding</a:t>
          </a: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van € 1,80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 </a:t>
          </a: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patiënt in uw praktijk.</a:t>
          </a:r>
        </a:p>
      </xdr:txBody>
    </xdr:sp>
    <xdr:clientData/>
  </xdr:twoCellAnchor>
  <xdr:twoCellAnchor>
    <xdr:from>
      <xdr:col>3</xdr:col>
      <xdr:colOff>1001025</xdr:colOff>
      <xdr:row>40</xdr:row>
      <xdr:rowOff>0</xdr:rowOff>
    </xdr:from>
    <xdr:to>
      <xdr:col>10</xdr:col>
      <xdr:colOff>523875</xdr:colOff>
      <xdr:row>43</xdr:row>
      <xdr:rowOff>164041</xdr:rowOff>
    </xdr:to>
    <xdr:sp macro="" textlink="">
      <xdr:nvSpPr>
        <xdr:cNvPr id="11" name="Rechthoek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735450" y="10020300"/>
          <a:ext cx="7200000" cy="906991"/>
        </a:xfrm>
        <a:prstGeom prst="rect">
          <a:avLst/>
        </a:prstGeom>
        <a:solidFill>
          <a:schemeClr val="bg1"/>
        </a:solidFill>
        <a:ln w="12700">
          <a:solidFill>
            <a:schemeClr val="tx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u bent aangesloten bij een Zorggroep of GEZ die een overeenkomst chronische zorg (ketenzorg COPD/Astma) heeft afgesproken met een integraal tarief, dan krijgt u geen aanvullende POH-S vergoeding.</a:t>
          </a:r>
        </a:p>
      </xdr:txBody>
    </xdr:sp>
    <xdr:clientData/>
  </xdr:twoCellAnchor>
  <xdr:twoCellAnchor>
    <xdr:from>
      <xdr:col>3</xdr:col>
      <xdr:colOff>1001025</xdr:colOff>
      <xdr:row>47</xdr:row>
      <xdr:rowOff>0</xdr:rowOff>
    </xdr:from>
    <xdr:to>
      <xdr:col>10</xdr:col>
      <xdr:colOff>523875</xdr:colOff>
      <xdr:row>49</xdr:row>
      <xdr:rowOff>3175</xdr:rowOff>
    </xdr:to>
    <xdr:sp macro="" textlink="">
      <xdr:nvSpPr>
        <xdr:cNvPr id="12" name="Rechthoe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9735450" y="11753850"/>
          <a:ext cx="7200000" cy="498475"/>
        </a:xfrm>
        <a:prstGeom prst="rect">
          <a:avLst/>
        </a:prstGeom>
        <a:noFill/>
        <a:ln w="12700">
          <a:solidFill>
            <a:schemeClr val="tx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lang="nl-NL" sz="105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Het uitgangspunt is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dat 20%</a:t>
          </a:r>
          <a:r>
            <a:rPr lang="nl-NL" sz="105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van de patiënten ouder dan 75 kwetsbaar is. </a:t>
          </a:r>
        </a:p>
      </xdr:txBody>
    </xdr:sp>
    <xdr:clientData/>
  </xdr:twoCellAnchor>
  <xdr:twoCellAnchor>
    <xdr:from>
      <xdr:col>3</xdr:col>
      <xdr:colOff>905775</xdr:colOff>
      <xdr:row>66</xdr:row>
      <xdr:rowOff>110067</xdr:rowOff>
    </xdr:from>
    <xdr:to>
      <xdr:col>10</xdr:col>
      <xdr:colOff>428625</xdr:colOff>
      <xdr:row>71</xdr:row>
      <xdr:rowOff>200024</xdr:rowOff>
    </xdr:to>
    <xdr:sp macro="" textlink="">
      <xdr:nvSpPr>
        <xdr:cNvPr id="13" name="Rechthoek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9640200" y="16207317"/>
          <a:ext cx="7200000" cy="1328207"/>
        </a:xfrm>
        <a:prstGeom prst="rect">
          <a:avLst/>
        </a:prstGeom>
        <a:noFill/>
        <a:ln w="12700">
          <a:solidFill>
            <a:schemeClr val="tx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 vergoeden het maximale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tarief als u</a:t>
          </a: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POH-S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l-NL" sz="105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daadwerkelijk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het bijbehorende aantal uur inzet. Daarom vragen we u hier om de werkelijke uren POH-S per week in te vullen.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050" baseline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50" b="1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Let op! 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u de POH-S inzet voor de prestatie 'Samenwerking rondom kwetsbare ouderen' geeft u deze uren hier </a:t>
          </a:r>
          <a:r>
            <a:rPr lang="nl-NL" sz="1050" b="1" u="sng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niet</a:t>
          </a:r>
          <a:r>
            <a:rPr lang="nl-NL" sz="1050" b="1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op.</a:t>
          </a: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nl-NL" sz="1050" baseline="0">
            <a:solidFill>
              <a:schemeClr val="tx2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05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uren die uw POH-S werkt voor ketenzorg tellen wel mee.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22</xdr:row>
      <xdr:rowOff>91030</xdr:rowOff>
    </xdr:from>
    <xdr:to>
      <xdr:col>19</xdr:col>
      <xdr:colOff>0</xdr:colOff>
      <xdr:row>34</xdr:row>
      <xdr:rowOff>0</xdr:rowOff>
    </xdr:to>
    <xdr:sp macro="" textlink="">
      <xdr:nvSpPr>
        <xdr:cNvPr id="2" name="Rechthoe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33375" y="4672555"/>
          <a:ext cx="10953750" cy="2194970"/>
        </a:xfrm>
        <a:prstGeom prst="rect">
          <a:avLst/>
        </a:prstGeom>
        <a:noFill/>
        <a:ln w="12700">
          <a:solidFill>
            <a:schemeClr val="tx2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endParaRPr lang="nl-NL" sz="9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ts val="1300"/>
            </a:lnSpc>
          </a:pPr>
          <a:r>
            <a:rPr lang="nl-NL" sz="900" b="1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	Buiten keten		Binnen keten of GEZ</a:t>
          </a:r>
        </a:p>
        <a:p>
          <a:pPr algn="l">
            <a:lnSpc>
              <a:spcPts val="1300"/>
            </a:lnSpc>
          </a:pPr>
          <a:r>
            <a:rPr lang="nl-NL" sz="9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Pre DM	= 0,7 uur (40 minuten)		</a:t>
          </a:r>
        </a:p>
        <a:p>
          <a:pPr algn="l">
            <a:lnSpc>
              <a:spcPts val="1300"/>
            </a:lnSpc>
          </a:pPr>
          <a:r>
            <a:rPr lang="nl-NL" sz="9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DM	= 1,3 uur (80 minuten)	= 2,0 uur (120 minuten)</a:t>
          </a:r>
        </a:p>
        <a:p>
          <a:pPr algn="l">
            <a:lnSpc>
              <a:spcPts val="1300"/>
            </a:lnSpc>
          </a:pPr>
          <a:r>
            <a:rPr lang="nl-NL" sz="9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COPD	= 1,2 uur (70 minuten)	= 2,0 uur (120 minuten)</a:t>
          </a:r>
        </a:p>
        <a:p>
          <a:pPr algn="l">
            <a:lnSpc>
              <a:spcPts val="1300"/>
            </a:lnSpc>
          </a:pPr>
          <a:r>
            <a:rPr lang="nl-NL" sz="9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CVRM	= </a:t>
          </a:r>
          <a:r>
            <a:rPr lang="nl-NL" sz="90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vast opslag tarief	= 0,9 uur (55 minuten)</a:t>
          </a:r>
        </a:p>
        <a:p>
          <a:pPr algn="l">
            <a:lnSpc>
              <a:spcPts val="1300"/>
            </a:lnSpc>
          </a:pPr>
          <a:r>
            <a:rPr lang="nl-NL" sz="9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Astma	= 0,7 uur (40 minuten)</a:t>
          </a:r>
        </a:p>
        <a:p>
          <a:pPr algn="l">
            <a:lnSpc>
              <a:spcPts val="1300"/>
            </a:lnSpc>
          </a:pPr>
          <a:r>
            <a:rPr lang="nl-NL" sz="9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Ouderen	= 1,0 uur (60 minuten)</a:t>
          </a:r>
        </a:p>
        <a:p>
          <a:pPr algn="l">
            <a:lnSpc>
              <a:spcPts val="1300"/>
            </a:lnSpc>
          </a:pPr>
          <a:endParaRPr lang="nl-NL" sz="9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ts val="1300"/>
            </a:lnSpc>
          </a:pPr>
          <a:r>
            <a:rPr lang="nl-NL" sz="9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Zilveren Kruis rekent met een uurtarief POH-S van € 56,14. In dit tarief zijn de kosten van loon (inclusief werkgeverslasten), huisvesting, ICT</a:t>
          </a:r>
          <a:r>
            <a:rPr lang="nl-NL" sz="9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en</a:t>
          </a:r>
          <a:r>
            <a:rPr lang="nl-NL" sz="9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managementtijd</a:t>
          </a:r>
          <a:r>
            <a:rPr lang="nl-NL" sz="9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van de huisarts</a:t>
          </a:r>
          <a:r>
            <a:rPr lang="nl-NL" sz="90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verdisconteerd.</a:t>
          </a:r>
          <a:r>
            <a:rPr lang="nl-NL" sz="9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 Ook </a:t>
          </a:r>
          <a:r>
            <a:rPr lang="nl-NL" sz="900" baseline="0">
              <a:solidFill>
                <a:schemeClr val="tx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houden wij </a:t>
          </a:r>
          <a:r>
            <a:rPr lang="nl-NL" sz="900" baseline="0">
              <a:solidFill>
                <a:schemeClr val="tx2"/>
              </a:solidFill>
              <a:latin typeface="Arial" panose="020B0604020202020204" pitchFamily="34" charset="0"/>
              <a:cs typeface="Arial" panose="020B0604020202020204" pitchFamily="34" charset="0"/>
            </a:rPr>
            <a:t>rekening met vakantie, feestdagen, ziekte, tijd voor opleiding en inproductieve tijd.</a:t>
          </a:r>
          <a:endParaRPr lang="nl-NL" sz="9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ts val="1300"/>
            </a:lnSpc>
          </a:pPr>
          <a:endParaRPr lang="nl-NL" sz="9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l">
            <a:lnSpc>
              <a:spcPts val="1300"/>
            </a:lnSpc>
          </a:pPr>
          <a:endParaRPr lang="nl-NL" sz="900">
            <a:solidFill>
              <a:schemeClr val="tx2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16</xdr:col>
      <xdr:colOff>334963</xdr:colOff>
      <xdr:row>0</xdr:row>
      <xdr:rowOff>219077</xdr:rowOff>
    </xdr:from>
    <xdr:to>
      <xdr:col>19</xdr:col>
      <xdr:colOff>352566</xdr:colOff>
      <xdr:row>3</xdr:row>
      <xdr:rowOff>8243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93288" y="219077"/>
          <a:ext cx="1846403" cy="570216"/>
        </a:xfrm>
        <a:prstGeom prst="rect">
          <a:avLst/>
        </a:prstGeom>
      </xdr:spPr>
    </xdr:pic>
    <xdr:clientData/>
  </xdr:twoCellAnchor>
  <xdr:twoCellAnchor editAs="oneCell">
    <xdr:from>
      <xdr:col>16</xdr:col>
      <xdr:colOff>77013</xdr:colOff>
      <xdr:row>38</xdr:row>
      <xdr:rowOff>101970</xdr:rowOff>
    </xdr:from>
    <xdr:to>
      <xdr:col>20</xdr:col>
      <xdr:colOff>67233</xdr:colOff>
      <xdr:row>39</xdr:row>
      <xdr:rowOff>7066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35338" y="7731495"/>
          <a:ext cx="2428620" cy="955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V87"/>
  <sheetViews>
    <sheetView showGridLines="0" zoomScale="90" zoomScaleNormal="90" workbookViewId="0">
      <selection activeCell="C7" sqref="C7"/>
    </sheetView>
  </sheetViews>
  <sheetFormatPr defaultColWidth="8.7109375" defaultRowHeight="20.100000000000001" customHeight="1" zeroHeight="1" x14ac:dyDescent="0.2"/>
  <cols>
    <col min="1" max="1" width="7.28515625" style="27" customWidth="1"/>
    <col min="2" max="2" width="132.28515625" style="27" customWidth="1"/>
    <col min="3" max="3" width="18" style="78" customWidth="1"/>
    <col min="4" max="4" width="35.5703125" style="27" customWidth="1"/>
    <col min="5" max="5" width="24.7109375" style="27" customWidth="1"/>
    <col min="6" max="6" width="19.28515625" style="27" customWidth="1"/>
    <col min="7" max="13" width="8.7109375" style="27" customWidth="1"/>
    <col min="14" max="14" width="8.7109375" style="31" customWidth="1"/>
    <col min="15" max="15" width="8.7109375" style="31" hidden="1" customWidth="1"/>
    <col min="16" max="16" width="25.7109375" style="12" hidden="1" customWidth="1"/>
    <col min="17" max="17" width="23.5703125" style="12" hidden="1" customWidth="1"/>
    <col min="18" max="22" width="8.7109375" style="31" customWidth="1"/>
    <col min="23" max="16384" width="8.7109375" style="27"/>
  </cols>
  <sheetData>
    <row r="1" spans="1:19" s="34" customFormat="1" ht="20.100000000000001" customHeight="1" x14ac:dyDescent="0.2">
      <c r="A1" s="27"/>
      <c r="B1" s="28"/>
      <c r="C1" s="29"/>
      <c r="D1" s="28"/>
      <c r="E1" s="30"/>
      <c r="F1" s="30"/>
      <c r="G1" s="30"/>
      <c r="H1" s="30"/>
      <c r="I1" s="30"/>
      <c r="J1" s="27"/>
      <c r="K1" s="27"/>
      <c r="L1" s="27"/>
      <c r="M1" s="27"/>
      <c r="N1" s="31"/>
      <c r="O1" s="32"/>
      <c r="P1" s="33"/>
      <c r="Q1" s="33"/>
      <c r="R1" s="32"/>
      <c r="S1" s="32"/>
    </row>
    <row r="2" spans="1:19" s="34" customFormat="1" ht="20.100000000000001" customHeight="1" x14ac:dyDescent="0.2">
      <c r="A2" s="27"/>
      <c r="B2" s="30" t="s">
        <v>0</v>
      </c>
      <c r="C2" s="35"/>
      <c r="D2" s="30"/>
      <c r="E2" s="30"/>
      <c r="F2" s="30"/>
      <c r="G2" s="30"/>
      <c r="H2" s="30"/>
      <c r="I2" s="30"/>
      <c r="J2" s="27"/>
      <c r="K2" s="27"/>
      <c r="L2" s="27"/>
      <c r="M2" s="27"/>
      <c r="N2" s="31"/>
      <c r="O2" s="32"/>
      <c r="P2" s="33"/>
      <c r="Q2" s="33"/>
      <c r="R2" s="32"/>
      <c r="S2" s="32"/>
    </row>
    <row r="3" spans="1:19" s="34" customFormat="1" ht="20.100000000000001" customHeight="1" x14ac:dyDescent="0.2">
      <c r="A3" s="27"/>
      <c r="B3" s="36" t="s">
        <v>1</v>
      </c>
      <c r="C3" s="37"/>
      <c r="D3" s="38"/>
      <c r="E3" s="38"/>
      <c r="F3" s="38"/>
      <c r="G3" s="38"/>
      <c r="H3" s="38"/>
      <c r="I3" s="38"/>
      <c r="J3" s="39"/>
      <c r="K3" s="39"/>
      <c r="L3" s="39"/>
      <c r="M3" s="39"/>
      <c r="N3" s="31"/>
      <c r="O3" s="32"/>
      <c r="P3" s="33"/>
      <c r="Q3" s="33"/>
      <c r="R3" s="32"/>
      <c r="S3" s="32"/>
    </row>
    <row r="4" spans="1:19" s="34" customFormat="1" ht="20.100000000000001" customHeight="1" x14ac:dyDescent="0.2">
      <c r="A4" s="27"/>
      <c r="B4" s="35"/>
      <c r="C4" s="37"/>
      <c r="D4" s="38"/>
      <c r="E4" s="38"/>
      <c r="F4" s="38"/>
      <c r="G4" s="38"/>
      <c r="H4" s="38"/>
      <c r="I4" s="38"/>
      <c r="J4" s="39"/>
      <c r="K4" s="39"/>
      <c r="L4" s="39"/>
      <c r="M4" s="39"/>
      <c r="N4" s="31"/>
      <c r="O4" s="32"/>
      <c r="P4" s="33"/>
      <c r="Q4" s="33"/>
      <c r="R4" s="32"/>
      <c r="S4" s="32"/>
    </row>
    <row r="5" spans="1:19" s="34" customFormat="1" ht="20.100000000000001" customHeight="1" x14ac:dyDescent="0.25">
      <c r="A5" s="27"/>
      <c r="B5" s="40"/>
      <c r="C5" s="40"/>
      <c r="D5" s="38"/>
      <c r="E5" s="41"/>
      <c r="F5" s="41"/>
      <c r="G5" s="41"/>
      <c r="H5" s="41"/>
      <c r="I5" s="41"/>
      <c r="J5" s="41"/>
      <c r="K5" s="41"/>
      <c r="L5" s="41"/>
      <c r="M5" s="41"/>
      <c r="N5" s="31"/>
      <c r="O5" s="32"/>
      <c r="P5" s="33"/>
      <c r="Q5" s="33"/>
      <c r="R5" s="32"/>
      <c r="S5" s="32"/>
    </row>
    <row r="6" spans="1:19" s="34" customFormat="1" ht="20.100000000000001" customHeight="1" x14ac:dyDescent="0.2">
      <c r="A6" s="27"/>
      <c r="B6" s="42" t="s">
        <v>2</v>
      </c>
      <c r="C6" s="43"/>
      <c r="D6" s="38"/>
      <c r="E6" s="41"/>
      <c r="F6" s="41"/>
      <c r="G6" s="41"/>
      <c r="H6" s="41"/>
      <c r="I6" s="41"/>
      <c r="J6" s="41"/>
      <c r="K6" s="41"/>
      <c r="L6" s="41"/>
      <c r="M6" s="41"/>
      <c r="N6" s="44"/>
      <c r="O6" s="11"/>
      <c r="P6" s="12"/>
      <c r="Q6" s="12"/>
      <c r="R6" s="11"/>
      <c r="S6" s="11"/>
    </row>
    <row r="7" spans="1:19" s="34" customFormat="1" ht="20.100000000000001" customHeight="1" thickBot="1" x14ac:dyDescent="0.25">
      <c r="A7" s="27"/>
      <c r="B7" s="45" t="s">
        <v>3</v>
      </c>
      <c r="C7" s="10"/>
      <c r="D7" s="38"/>
      <c r="E7" s="41"/>
      <c r="F7" s="41"/>
      <c r="G7" s="41"/>
      <c r="H7" s="41"/>
      <c r="I7" s="41"/>
      <c r="J7" s="41"/>
      <c r="K7" s="41"/>
      <c r="L7" s="41"/>
      <c r="M7" s="41"/>
      <c r="N7" s="31"/>
      <c r="O7" s="11"/>
      <c r="P7" s="12"/>
      <c r="Q7" s="12"/>
      <c r="R7" s="11"/>
      <c r="S7" s="11"/>
    </row>
    <row r="8" spans="1:19" s="34" customFormat="1" ht="20.100000000000001" customHeight="1" thickBot="1" x14ac:dyDescent="0.25">
      <c r="A8" s="27"/>
      <c r="B8" s="45" t="s">
        <v>4</v>
      </c>
      <c r="C8" s="46">
        <f>C7*P20</f>
        <v>0</v>
      </c>
      <c r="D8" s="38"/>
      <c r="E8" s="41"/>
      <c r="F8" s="41"/>
      <c r="G8" s="41"/>
      <c r="H8" s="41"/>
      <c r="I8" s="41"/>
      <c r="J8" s="41"/>
      <c r="K8" s="41"/>
      <c r="L8" s="41"/>
      <c r="M8" s="41"/>
      <c r="N8" s="31"/>
      <c r="O8" s="11"/>
      <c r="P8" s="12"/>
      <c r="Q8" s="12"/>
      <c r="R8" s="11"/>
      <c r="S8" s="11"/>
    </row>
    <row r="9" spans="1:19" s="34" customFormat="1" ht="20.100000000000001" customHeight="1" x14ac:dyDescent="0.2">
      <c r="A9" s="27"/>
      <c r="B9" s="36" t="s">
        <v>5</v>
      </c>
      <c r="C9" s="47">
        <f>C63-SUM(C57:C60,SUM((C7*P19)+C13+C20+C28+C36+C43+C49))/P17*38</f>
        <v>0</v>
      </c>
      <c r="D9" s="48"/>
      <c r="E9" s="41"/>
      <c r="F9" s="41"/>
      <c r="G9" s="41"/>
      <c r="H9" s="41"/>
      <c r="I9" s="41"/>
      <c r="J9" s="41"/>
      <c r="K9" s="41"/>
      <c r="L9" s="41"/>
      <c r="M9" s="41"/>
      <c r="N9" s="31"/>
      <c r="O9" s="11"/>
      <c r="P9" s="12" t="s">
        <v>6</v>
      </c>
      <c r="Q9" s="12" t="s">
        <v>7</v>
      </c>
      <c r="R9" s="11"/>
      <c r="S9" s="11"/>
    </row>
    <row r="10" spans="1:19" s="34" customFormat="1" ht="20.100000000000001" customHeight="1" x14ac:dyDescent="0.25">
      <c r="A10" s="27"/>
      <c r="B10" s="40"/>
      <c r="C10" s="40"/>
      <c r="D10" s="38"/>
      <c r="E10" s="41"/>
      <c r="F10" s="41"/>
      <c r="G10" s="41"/>
      <c r="H10" s="41"/>
      <c r="I10" s="41"/>
      <c r="J10" s="41"/>
      <c r="K10" s="41"/>
      <c r="L10" s="41"/>
      <c r="M10" s="41"/>
      <c r="N10" s="31"/>
      <c r="O10" s="11" t="s">
        <v>8</v>
      </c>
      <c r="P10" s="12">
        <v>40</v>
      </c>
      <c r="Q10" s="12"/>
      <c r="R10" s="11"/>
      <c r="S10" s="11"/>
    </row>
    <row r="11" spans="1:19" s="34" customFormat="1" ht="20.100000000000001" customHeight="1" x14ac:dyDescent="0.2">
      <c r="A11" s="27"/>
      <c r="B11" s="42" t="s">
        <v>9</v>
      </c>
      <c r="C11" s="43"/>
      <c r="D11" s="38"/>
      <c r="E11" s="41"/>
      <c r="F11" s="41"/>
      <c r="G11" s="41"/>
      <c r="H11" s="41"/>
      <c r="I11" s="41"/>
      <c r="J11" s="41"/>
      <c r="K11" s="41"/>
      <c r="L11" s="41"/>
      <c r="M11" s="41"/>
      <c r="N11" s="31"/>
      <c r="O11" s="11" t="s">
        <v>10</v>
      </c>
      <c r="P11" s="12">
        <v>80</v>
      </c>
      <c r="Q11" s="12">
        <v>120</v>
      </c>
      <c r="R11" s="11"/>
      <c r="S11" s="11"/>
    </row>
    <row r="12" spans="1:19" s="34" customFormat="1" ht="20.100000000000001" customHeight="1" x14ac:dyDescent="0.2">
      <c r="A12" s="27"/>
      <c r="B12" s="45" t="s">
        <v>11</v>
      </c>
      <c r="C12" s="10"/>
      <c r="D12" s="38"/>
      <c r="E12" s="41"/>
      <c r="F12" s="41"/>
      <c r="G12" s="41"/>
      <c r="H12" s="41"/>
      <c r="I12" s="41"/>
      <c r="J12" s="41"/>
      <c r="K12" s="41"/>
      <c r="L12" s="41"/>
      <c r="M12" s="41"/>
      <c r="N12" s="31"/>
      <c r="O12" s="11" t="s">
        <v>12</v>
      </c>
      <c r="P12" s="12">
        <v>70</v>
      </c>
      <c r="Q12" s="12">
        <v>120</v>
      </c>
      <c r="R12" s="11"/>
      <c r="S12" s="11"/>
    </row>
    <row r="13" spans="1:19" s="34" customFormat="1" ht="20.100000000000001" customHeight="1" x14ac:dyDescent="0.2">
      <c r="A13" s="27"/>
      <c r="B13" s="45" t="s">
        <v>13</v>
      </c>
      <c r="C13" s="49">
        <f>MIN(C12,0.1*C7)*P16*(P10/60)</f>
        <v>0</v>
      </c>
      <c r="D13" s="38"/>
      <c r="E13" s="41"/>
      <c r="F13" s="41"/>
      <c r="G13" s="41"/>
      <c r="H13" s="41"/>
      <c r="I13" s="41"/>
      <c r="J13" s="41"/>
      <c r="K13" s="41"/>
      <c r="L13" s="41"/>
      <c r="M13" s="41"/>
      <c r="N13" s="31"/>
      <c r="O13" s="11" t="s">
        <v>14</v>
      </c>
      <c r="P13" s="12"/>
      <c r="Q13" s="12">
        <v>55</v>
      </c>
      <c r="R13" s="11"/>
      <c r="S13" s="11"/>
    </row>
    <row r="14" spans="1:19" s="34" customFormat="1" ht="20.100000000000001" customHeight="1" x14ac:dyDescent="0.2">
      <c r="A14" s="27"/>
      <c r="B14" s="45"/>
      <c r="C14" s="50"/>
      <c r="D14" s="38"/>
      <c r="E14" s="41"/>
      <c r="F14" s="41"/>
      <c r="G14" s="41"/>
      <c r="H14" s="41"/>
      <c r="I14" s="41"/>
      <c r="J14" s="41"/>
      <c r="K14" s="41"/>
      <c r="L14" s="41"/>
      <c r="M14" s="41"/>
      <c r="N14" s="31"/>
      <c r="O14" s="11" t="s">
        <v>15</v>
      </c>
      <c r="P14" s="12">
        <v>40</v>
      </c>
      <c r="Q14" s="12"/>
      <c r="R14" s="11"/>
      <c r="S14" s="11"/>
    </row>
    <row r="15" spans="1:19" s="34" customFormat="1" ht="20.100000000000001" customHeight="1" x14ac:dyDescent="0.25">
      <c r="A15" s="27"/>
      <c r="B15" s="40"/>
      <c r="C15" s="40"/>
      <c r="D15" s="38"/>
      <c r="E15" s="38"/>
      <c r="F15" s="38"/>
      <c r="G15" s="38"/>
      <c r="H15" s="38"/>
      <c r="I15" s="38"/>
      <c r="J15" s="39"/>
      <c r="K15" s="39"/>
      <c r="L15" s="39"/>
      <c r="M15" s="39"/>
      <c r="N15" s="31"/>
      <c r="O15" s="11" t="s">
        <v>16</v>
      </c>
      <c r="P15" s="12">
        <v>60</v>
      </c>
      <c r="Q15" s="12"/>
      <c r="R15" s="11"/>
      <c r="S15" s="11"/>
    </row>
    <row r="16" spans="1:19" s="34" customFormat="1" ht="20.100000000000001" customHeight="1" x14ac:dyDescent="0.2">
      <c r="A16" s="27"/>
      <c r="B16" s="42" t="s">
        <v>17</v>
      </c>
      <c r="C16" s="43"/>
      <c r="D16" s="38"/>
      <c r="E16" s="51"/>
      <c r="F16" s="51"/>
      <c r="G16" s="51"/>
      <c r="H16" s="51"/>
      <c r="I16" s="51"/>
      <c r="J16" s="51"/>
      <c r="K16" s="51"/>
      <c r="L16" s="51"/>
      <c r="M16" s="51"/>
      <c r="N16" s="31"/>
      <c r="O16" s="11" t="s">
        <v>18</v>
      </c>
      <c r="P16" s="13">
        <v>57.15</v>
      </c>
      <c r="Q16" s="14"/>
      <c r="R16" s="11"/>
      <c r="S16" s="11"/>
    </row>
    <row r="17" spans="1:19" s="34" customFormat="1" ht="20.100000000000001" customHeight="1" x14ac:dyDescent="0.2">
      <c r="A17" s="27"/>
      <c r="B17" s="52" t="s">
        <v>19</v>
      </c>
      <c r="C17" s="10"/>
      <c r="D17" s="51"/>
      <c r="E17" s="41"/>
      <c r="F17" s="41"/>
      <c r="G17" s="41"/>
      <c r="H17" s="41"/>
      <c r="I17" s="41"/>
      <c r="J17" s="41"/>
      <c r="K17" s="41"/>
      <c r="L17" s="41"/>
      <c r="M17" s="41"/>
      <c r="N17" s="31"/>
      <c r="O17" s="11" t="s">
        <v>20</v>
      </c>
      <c r="P17" s="15">
        <f>P16*1354</f>
        <v>77381.099999999991</v>
      </c>
      <c r="Q17" s="12"/>
      <c r="R17" s="11"/>
      <c r="S17" s="11"/>
    </row>
    <row r="18" spans="1:19" s="34" customFormat="1" ht="20.100000000000001" customHeight="1" x14ac:dyDescent="0.2">
      <c r="A18" s="27"/>
      <c r="B18" s="52" t="s">
        <v>21</v>
      </c>
      <c r="C18" s="10"/>
      <c r="D18" s="51"/>
      <c r="E18" s="41"/>
      <c r="F18" s="41"/>
      <c r="G18" s="41"/>
      <c r="H18" s="41"/>
      <c r="I18" s="41"/>
      <c r="J18" s="41"/>
      <c r="K18" s="41"/>
      <c r="L18" s="41"/>
      <c r="M18" s="41"/>
      <c r="N18" s="31"/>
      <c r="O18" s="11"/>
      <c r="P18" s="16"/>
      <c r="Q18" s="14"/>
      <c r="R18" s="11"/>
      <c r="S18" s="11"/>
    </row>
    <row r="19" spans="1:19" s="34" customFormat="1" ht="20.100000000000001" customHeight="1" x14ac:dyDescent="0.2">
      <c r="A19" s="27"/>
      <c r="B19" s="45" t="s">
        <v>22</v>
      </c>
      <c r="C19" s="10"/>
      <c r="D19" s="51"/>
      <c r="E19" s="41"/>
      <c r="F19" s="41"/>
      <c r="G19" s="41"/>
      <c r="H19" s="41"/>
      <c r="I19" s="41"/>
      <c r="L19" s="41"/>
      <c r="M19" s="41"/>
      <c r="N19" s="31"/>
      <c r="O19" s="11"/>
      <c r="P19" s="12">
        <v>4.07</v>
      </c>
      <c r="Q19" s="12"/>
      <c r="R19" s="11"/>
      <c r="S19" s="11"/>
    </row>
    <row r="20" spans="1:19" s="34" customFormat="1" ht="20.100000000000001" customHeight="1" x14ac:dyDescent="0.2">
      <c r="A20" s="27"/>
      <c r="B20" s="45" t="s">
        <v>23</v>
      </c>
      <c r="C20" s="49">
        <f>IF(C17="ja",0,IF(C18="ja",C19*P16*(Q12/60),C19*P16*(P11/60)))</f>
        <v>0</v>
      </c>
      <c r="D20" s="51"/>
      <c r="E20" s="27"/>
      <c r="F20" s="27"/>
      <c r="G20" s="41"/>
      <c r="H20" s="41"/>
      <c r="I20" s="41"/>
      <c r="L20" s="41"/>
      <c r="M20" s="41"/>
      <c r="N20" s="31"/>
      <c r="O20" s="11"/>
      <c r="P20" s="12">
        <v>7.17</v>
      </c>
      <c r="Q20" s="12"/>
      <c r="R20" s="11"/>
      <c r="S20" s="11"/>
    </row>
    <row r="21" spans="1:19" s="34" customFormat="1" ht="20.100000000000001" customHeight="1" x14ac:dyDescent="0.2">
      <c r="A21" s="27"/>
      <c r="B21" s="45" t="s">
        <v>24</v>
      </c>
      <c r="C21" s="50">
        <f>C20/P17</f>
        <v>0</v>
      </c>
      <c r="D21" s="51"/>
      <c r="E21" s="27"/>
      <c r="F21" s="27"/>
      <c r="G21" s="51"/>
      <c r="H21" s="51"/>
      <c r="I21" s="51"/>
      <c r="L21" s="53"/>
      <c r="M21" s="53"/>
      <c r="N21" s="31"/>
      <c r="O21" s="32"/>
      <c r="P21" s="33"/>
      <c r="Q21" s="33"/>
      <c r="R21" s="32"/>
      <c r="S21" s="32"/>
    </row>
    <row r="22" spans="1:19" s="34" customFormat="1" ht="20.100000000000001" customHeight="1" x14ac:dyDescent="0.25">
      <c r="A22" s="27"/>
      <c r="D22" s="51"/>
      <c r="E22" s="27"/>
      <c r="F22" s="27"/>
      <c r="G22" s="51"/>
      <c r="H22" s="51"/>
      <c r="I22" s="51"/>
      <c r="L22" s="53"/>
      <c r="M22" s="53"/>
      <c r="N22" s="31"/>
      <c r="O22" s="32"/>
      <c r="P22" s="54"/>
      <c r="Q22" s="55"/>
      <c r="R22" s="32"/>
      <c r="S22" s="32"/>
    </row>
    <row r="23" spans="1:19" s="34" customFormat="1" ht="20.100000000000001" customHeight="1" x14ac:dyDescent="0.25">
      <c r="A23" s="27"/>
      <c r="B23" s="40"/>
      <c r="C23" s="40"/>
      <c r="D23" s="51"/>
      <c r="E23" s="27"/>
      <c r="F23" s="27"/>
      <c r="G23" s="51"/>
      <c r="H23" s="51"/>
      <c r="I23" s="51"/>
      <c r="J23" s="53"/>
      <c r="K23" s="53"/>
      <c r="L23" s="53"/>
      <c r="M23" s="53"/>
      <c r="N23" s="31"/>
      <c r="O23" s="32"/>
      <c r="P23" s="33"/>
      <c r="R23" s="32"/>
      <c r="S23" s="32"/>
    </row>
    <row r="24" spans="1:19" s="34" customFormat="1" ht="20.100000000000001" customHeight="1" x14ac:dyDescent="0.2">
      <c r="A24" s="27"/>
      <c r="B24" s="42" t="s">
        <v>12</v>
      </c>
      <c r="C24" s="43"/>
      <c r="D24" s="51"/>
      <c r="E24" s="27"/>
      <c r="F24" s="27"/>
      <c r="G24" s="51"/>
      <c r="H24" s="51"/>
      <c r="I24" s="51"/>
      <c r="J24" s="53"/>
      <c r="K24" s="53"/>
      <c r="L24" s="53"/>
      <c r="M24" s="53"/>
      <c r="N24" s="31"/>
      <c r="O24" s="32"/>
      <c r="P24" s="33"/>
      <c r="Q24" s="33"/>
      <c r="R24" s="32"/>
      <c r="S24" s="32"/>
    </row>
    <row r="25" spans="1:19" s="34" customFormat="1" ht="28.5" customHeight="1" x14ac:dyDescent="0.2">
      <c r="A25" s="27"/>
      <c r="B25" s="52" t="s">
        <v>25</v>
      </c>
      <c r="C25" s="10"/>
      <c r="D25" s="51"/>
      <c r="E25" s="27"/>
      <c r="F25" s="27"/>
      <c r="G25" s="51"/>
      <c r="H25" s="51"/>
      <c r="I25" s="51"/>
      <c r="J25" s="53"/>
      <c r="K25" s="53"/>
      <c r="L25" s="53"/>
      <c r="M25" s="53"/>
      <c r="N25" s="31"/>
      <c r="O25" s="32"/>
      <c r="P25" s="33"/>
      <c r="Q25" s="33"/>
      <c r="R25" s="32"/>
      <c r="S25" s="32"/>
    </row>
    <row r="26" spans="1:19" s="34" customFormat="1" ht="20.100000000000001" customHeight="1" x14ac:dyDescent="0.2">
      <c r="A26" s="27"/>
      <c r="B26" s="52" t="s">
        <v>26</v>
      </c>
      <c r="C26" s="10"/>
      <c r="D26" s="51"/>
      <c r="E26" s="27"/>
      <c r="F26" s="27"/>
      <c r="G26" s="51"/>
      <c r="H26" s="51"/>
      <c r="I26" s="51"/>
      <c r="J26" s="53"/>
      <c r="K26" s="53"/>
      <c r="L26" s="53"/>
      <c r="M26" s="53"/>
      <c r="N26" s="31"/>
      <c r="O26" s="32"/>
      <c r="P26" s="33"/>
      <c r="Q26" s="33"/>
      <c r="R26" s="32"/>
      <c r="S26" s="32"/>
    </row>
    <row r="27" spans="1:19" s="34" customFormat="1" ht="20.100000000000001" customHeight="1" x14ac:dyDescent="0.2">
      <c r="A27" s="27"/>
      <c r="B27" s="45" t="s">
        <v>27</v>
      </c>
      <c r="C27" s="10"/>
      <c r="D27" s="38"/>
      <c r="E27" s="38"/>
      <c r="F27" s="38"/>
      <c r="G27" s="38"/>
      <c r="H27" s="38"/>
      <c r="I27" s="38"/>
      <c r="J27" s="39"/>
      <c r="K27" s="39"/>
      <c r="L27" s="39"/>
      <c r="M27" s="39"/>
      <c r="N27" s="31"/>
      <c r="O27" s="32"/>
      <c r="P27" s="33"/>
      <c r="Q27" s="33"/>
      <c r="R27" s="32"/>
      <c r="S27" s="32"/>
    </row>
    <row r="28" spans="1:19" s="34" customFormat="1" ht="20.100000000000001" customHeight="1" x14ac:dyDescent="0.2">
      <c r="A28" s="27"/>
      <c r="B28" s="45" t="s">
        <v>28</v>
      </c>
      <c r="C28" s="49">
        <f>IF(C25="ja",0,IF(C26="ja",C27*P16*(Q12/60),C27*P16*(P12/60)))</f>
        <v>0</v>
      </c>
      <c r="D28" s="38"/>
      <c r="G28" s="51"/>
      <c r="H28" s="51"/>
      <c r="I28" s="51"/>
      <c r="J28" s="53"/>
      <c r="K28" s="53"/>
      <c r="L28" s="53"/>
      <c r="M28" s="53"/>
      <c r="N28" s="44"/>
      <c r="O28" s="32"/>
      <c r="P28" s="33"/>
      <c r="Q28" s="33"/>
      <c r="R28" s="32"/>
      <c r="S28" s="32"/>
    </row>
    <row r="29" spans="1:19" s="34" customFormat="1" ht="20.100000000000001" customHeight="1" x14ac:dyDescent="0.2">
      <c r="A29" s="27"/>
      <c r="B29" s="45" t="s">
        <v>29</v>
      </c>
      <c r="C29" s="50">
        <f>C28/P17</f>
        <v>0</v>
      </c>
      <c r="D29" s="38"/>
      <c r="G29" s="51"/>
      <c r="H29" s="51"/>
      <c r="I29" s="51"/>
      <c r="J29" s="53"/>
      <c r="K29" s="53"/>
      <c r="L29" s="53"/>
      <c r="M29" s="53"/>
      <c r="N29" s="44"/>
      <c r="O29" s="32"/>
      <c r="P29" s="33"/>
      <c r="Q29" s="33"/>
      <c r="R29" s="32"/>
      <c r="S29" s="32"/>
    </row>
    <row r="30" spans="1:19" s="34" customFormat="1" ht="20.100000000000001" customHeight="1" x14ac:dyDescent="0.2">
      <c r="A30" s="27"/>
      <c r="C30" s="56"/>
      <c r="D30" s="38"/>
      <c r="G30" s="51"/>
      <c r="H30" s="51"/>
      <c r="I30" s="51"/>
      <c r="J30" s="53"/>
      <c r="K30" s="53"/>
      <c r="L30" s="53"/>
      <c r="M30" s="53"/>
      <c r="N30" s="44"/>
      <c r="O30" s="32"/>
      <c r="P30" s="33"/>
      <c r="Q30" s="33"/>
      <c r="R30" s="32"/>
      <c r="S30" s="32"/>
    </row>
    <row r="31" spans="1:19" s="34" customFormat="1" ht="20.100000000000001" customHeight="1" x14ac:dyDescent="0.25">
      <c r="A31" s="27"/>
      <c r="B31" s="40"/>
      <c r="C31" s="40"/>
      <c r="D31" s="38"/>
      <c r="G31" s="51"/>
      <c r="H31" s="51"/>
      <c r="I31" s="51"/>
      <c r="J31" s="53"/>
      <c r="K31" s="53"/>
      <c r="L31" s="53"/>
      <c r="M31" s="53"/>
      <c r="N31" s="44"/>
      <c r="O31" s="32"/>
      <c r="P31" s="33"/>
      <c r="Q31" s="33"/>
      <c r="R31" s="32"/>
      <c r="S31" s="32"/>
    </row>
    <row r="32" spans="1:19" s="34" customFormat="1" ht="20.100000000000001" customHeight="1" x14ac:dyDescent="0.2">
      <c r="A32" s="27"/>
      <c r="B32" s="42" t="s">
        <v>14</v>
      </c>
      <c r="C32" s="43"/>
      <c r="D32" s="38"/>
      <c r="E32" s="51"/>
      <c r="F32" s="51"/>
      <c r="G32" s="51"/>
      <c r="H32" s="51"/>
      <c r="I32" s="51"/>
      <c r="J32" s="53"/>
      <c r="K32" s="53"/>
      <c r="L32" s="53"/>
      <c r="M32" s="53"/>
      <c r="N32" s="57"/>
    </row>
    <row r="33" spans="1:14" s="34" customFormat="1" ht="20.100000000000001" customHeight="1" x14ac:dyDescent="0.2">
      <c r="A33" s="27"/>
      <c r="B33" s="45" t="s">
        <v>30</v>
      </c>
      <c r="C33" s="10"/>
      <c r="D33" s="38"/>
      <c r="E33" s="51"/>
      <c r="F33" s="51"/>
      <c r="G33" s="51"/>
      <c r="H33" s="51"/>
      <c r="I33" s="51"/>
      <c r="J33" s="53"/>
      <c r="K33" s="53"/>
      <c r="L33" s="53"/>
      <c r="M33" s="53"/>
      <c r="N33" s="57"/>
    </row>
    <row r="34" spans="1:14" s="34" customFormat="1" ht="20.100000000000001" customHeight="1" x14ac:dyDescent="0.2">
      <c r="A34" s="27"/>
      <c r="B34" s="52" t="s">
        <v>31</v>
      </c>
      <c r="C34" s="10"/>
      <c r="D34" s="38"/>
      <c r="E34" s="51"/>
      <c r="F34" s="51"/>
      <c r="G34" s="51"/>
      <c r="H34" s="51"/>
      <c r="I34" s="51"/>
      <c r="J34" s="53"/>
      <c r="K34" s="53"/>
      <c r="L34" s="53"/>
      <c r="M34" s="53"/>
      <c r="N34" s="57"/>
    </row>
    <row r="35" spans="1:14" s="34" customFormat="1" ht="20.100000000000001" customHeight="1" x14ac:dyDescent="0.2">
      <c r="A35" s="27"/>
      <c r="B35" s="45" t="s">
        <v>32</v>
      </c>
      <c r="C35" s="10"/>
      <c r="D35" s="38"/>
      <c r="E35" s="38"/>
      <c r="F35" s="38"/>
      <c r="G35" s="38"/>
      <c r="H35" s="38"/>
      <c r="I35" s="38"/>
      <c r="J35" s="39"/>
      <c r="K35" s="39"/>
      <c r="L35" s="39"/>
      <c r="M35" s="39"/>
      <c r="N35" s="27"/>
    </row>
    <row r="36" spans="1:14" s="34" customFormat="1" ht="20.100000000000001" customHeight="1" x14ac:dyDescent="0.2">
      <c r="A36" s="27"/>
      <c r="B36" s="45" t="s">
        <v>33</v>
      </c>
      <c r="C36" s="58">
        <f>IF(C33="ja",0,IF(C34="ja",MIN(C35,0.1*C7)*P16*(Q13/P15),C7*1.8))</f>
        <v>0</v>
      </c>
      <c r="D36" s="38"/>
      <c r="G36" s="38"/>
      <c r="H36" s="38"/>
      <c r="I36" s="38"/>
      <c r="J36" s="39"/>
      <c r="K36" s="39"/>
      <c r="L36" s="39"/>
      <c r="M36" s="39"/>
      <c r="N36" s="27"/>
    </row>
    <row r="37" spans="1:14" s="34" customFormat="1" ht="20.100000000000001" customHeight="1" x14ac:dyDescent="0.2">
      <c r="A37" s="27"/>
      <c r="B37" s="45" t="s">
        <v>34</v>
      </c>
      <c r="C37" s="50">
        <f>C36/P17</f>
        <v>0</v>
      </c>
      <c r="D37" s="38"/>
      <c r="G37" s="38"/>
      <c r="H37" s="38"/>
      <c r="I37" s="38"/>
      <c r="J37" s="39"/>
      <c r="K37" s="39"/>
      <c r="L37" s="39"/>
      <c r="M37" s="39"/>
      <c r="N37" s="27"/>
    </row>
    <row r="38" spans="1:14" s="34" customFormat="1" ht="20.100000000000001" customHeight="1" x14ac:dyDescent="0.2">
      <c r="A38" s="27"/>
      <c r="D38" s="38"/>
      <c r="G38" s="51"/>
      <c r="H38" s="51"/>
      <c r="I38" s="51"/>
      <c r="J38" s="53"/>
      <c r="K38" s="53"/>
      <c r="L38" s="53"/>
      <c r="M38" s="53"/>
      <c r="N38" s="57"/>
    </row>
    <row r="39" spans="1:14" s="34" customFormat="1" ht="20.100000000000001" customHeight="1" x14ac:dyDescent="0.25">
      <c r="A39" s="27"/>
      <c r="B39" s="40"/>
      <c r="C39" s="40"/>
      <c r="D39" s="38"/>
      <c r="G39" s="51"/>
      <c r="H39" s="51"/>
      <c r="I39" s="51"/>
      <c r="J39" s="53"/>
      <c r="K39" s="53"/>
      <c r="L39" s="53"/>
      <c r="M39" s="53"/>
      <c r="N39" s="57"/>
    </row>
    <row r="40" spans="1:14" s="34" customFormat="1" ht="20.100000000000001" customHeight="1" x14ac:dyDescent="0.2">
      <c r="A40" s="27"/>
      <c r="B40" s="42" t="s">
        <v>15</v>
      </c>
      <c r="C40" s="43"/>
      <c r="D40" s="38"/>
      <c r="E40" s="51"/>
      <c r="F40" s="51"/>
      <c r="G40" s="51"/>
      <c r="H40" s="51"/>
      <c r="I40" s="51"/>
      <c r="J40" s="53"/>
      <c r="K40" s="53"/>
      <c r="L40" s="53"/>
      <c r="M40" s="53"/>
      <c r="N40" s="57"/>
    </row>
    <row r="41" spans="1:14" s="34" customFormat="1" ht="20.100000000000001" customHeight="1" x14ac:dyDescent="0.2">
      <c r="A41" s="27"/>
      <c r="B41" s="45" t="s">
        <v>35</v>
      </c>
      <c r="C41" s="10"/>
      <c r="D41" s="38"/>
      <c r="E41" s="51"/>
      <c r="F41" s="51"/>
      <c r="G41" s="51"/>
      <c r="H41" s="51"/>
      <c r="I41" s="51"/>
      <c r="J41" s="53"/>
      <c r="K41" s="53"/>
      <c r="L41" s="53"/>
      <c r="M41" s="53"/>
      <c r="N41" s="57"/>
    </row>
    <row r="42" spans="1:14" s="34" customFormat="1" ht="20.100000000000001" customHeight="1" x14ac:dyDescent="0.2">
      <c r="A42" s="27"/>
      <c r="B42" s="45" t="s">
        <v>36</v>
      </c>
      <c r="C42" s="10"/>
      <c r="D42" s="38"/>
      <c r="E42" s="51"/>
      <c r="F42" s="51"/>
      <c r="G42" s="51"/>
      <c r="H42" s="51"/>
      <c r="I42" s="51"/>
      <c r="J42" s="53"/>
      <c r="K42" s="53"/>
      <c r="L42" s="53"/>
      <c r="M42" s="53"/>
      <c r="N42" s="57"/>
    </row>
    <row r="43" spans="1:14" s="34" customFormat="1" ht="20.100000000000001" customHeight="1" x14ac:dyDescent="0.2">
      <c r="A43" s="27"/>
      <c r="B43" s="45" t="s">
        <v>37</v>
      </c>
      <c r="C43" s="58">
        <f>IF(C41="nee",C42*P16*(P14/60),0)</f>
        <v>0</v>
      </c>
      <c r="D43" s="38"/>
      <c r="G43" s="51"/>
      <c r="H43" s="51"/>
      <c r="I43" s="51"/>
      <c r="J43" s="53"/>
      <c r="K43" s="53"/>
      <c r="L43" s="53"/>
      <c r="M43" s="53"/>
      <c r="N43" s="57"/>
    </row>
    <row r="44" spans="1:14" s="34" customFormat="1" ht="20.100000000000001" customHeight="1" x14ac:dyDescent="0.2">
      <c r="A44" s="27"/>
      <c r="B44" s="45" t="s">
        <v>38</v>
      </c>
      <c r="C44" s="50">
        <f>C43/P17</f>
        <v>0</v>
      </c>
      <c r="D44" s="38"/>
      <c r="G44" s="51"/>
      <c r="H44" s="51"/>
      <c r="I44" s="51"/>
      <c r="J44" s="53"/>
      <c r="K44" s="53"/>
      <c r="L44" s="53"/>
      <c r="M44" s="53"/>
      <c r="N44" s="57"/>
    </row>
    <row r="45" spans="1:14" s="34" customFormat="1" ht="20.100000000000001" customHeight="1" x14ac:dyDescent="0.2">
      <c r="A45" s="27"/>
      <c r="D45" s="38"/>
      <c r="E45" s="36"/>
      <c r="F45" s="59"/>
      <c r="G45" s="51"/>
      <c r="H45" s="51"/>
      <c r="I45" s="51"/>
      <c r="J45" s="53"/>
      <c r="K45" s="53"/>
      <c r="L45" s="53"/>
      <c r="M45" s="53"/>
      <c r="N45" s="57"/>
    </row>
    <row r="46" spans="1:14" s="34" customFormat="1" ht="20.100000000000001" customHeight="1" x14ac:dyDescent="0.25">
      <c r="A46" s="27"/>
      <c r="B46" s="40"/>
      <c r="C46" s="40"/>
      <c r="D46" s="38"/>
      <c r="E46" s="38"/>
      <c r="F46" s="38"/>
      <c r="G46" s="38"/>
      <c r="H46" s="38"/>
      <c r="I46" s="38"/>
      <c r="J46" s="39"/>
      <c r="K46" s="39"/>
      <c r="L46" s="39"/>
      <c r="M46" s="39"/>
      <c r="N46" s="27"/>
    </row>
    <row r="47" spans="1:14" s="34" customFormat="1" ht="20.100000000000001" customHeight="1" x14ac:dyDescent="0.2">
      <c r="A47" s="27"/>
      <c r="B47" s="42" t="s">
        <v>39</v>
      </c>
      <c r="C47" s="43"/>
      <c r="D47" s="38"/>
      <c r="E47" s="38"/>
      <c r="F47" s="38"/>
      <c r="G47" s="38"/>
      <c r="H47" s="38"/>
      <c r="I47" s="38"/>
      <c r="J47" s="39"/>
      <c r="K47" s="39"/>
      <c r="L47" s="39"/>
      <c r="M47" s="39"/>
      <c r="N47" s="27"/>
    </row>
    <row r="48" spans="1:14" s="34" customFormat="1" ht="20.100000000000001" customHeight="1" x14ac:dyDescent="0.2">
      <c r="A48" s="27"/>
      <c r="B48" s="45" t="s">
        <v>40</v>
      </c>
      <c r="C48" s="10"/>
      <c r="D48" s="38"/>
      <c r="E48" s="51"/>
      <c r="F48" s="51"/>
      <c r="G48" s="51"/>
      <c r="H48" s="51"/>
      <c r="I48" s="51"/>
      <c r="J48" s="53"/>
      <c r="K48" s="53"/>
      <c r="L48" s="53"/>
      <c r="M48" s="53"/>
      <c r="N48" s="57"/>
    </row>
    <row r="49" spans="1:22" s="34" customFormat="1" ht="20.100000000000001" customHeight="1" x14ac:dyDescent="0.2">
      <c r="A49" s="27"/>
      <c r="B49" s="45" t="s">
        <v>41</v>
      </c>
      <c r="C49" s="58">
        <f>C48*P15*(P16/60)*20%</f>
        <v>0</v>
      </c>
      <c r="D49" s="38"/>
      <c r="E49" s="51"/>
      <c r="F49" s="51"/>
      <c r="G49" s="51"/>
      <c r="H49" s="51"/>
      <c r="I49" s="51"/>
      <c r="J49" s="53"/>
      <c r="K49" s="53"/>
      <c r="L49" s="53"/>
      <c r="M49" s="53"/>
      <c r="N49" s="57"/>
    </row>
    <row r="50" spans="1:22" s="34" customFormat="1" ht="20.100000000000001" customHeight="1" x14ac:dyDescent="0.2">
      <c r="A50" s="27"/>
      <c r="B50" s="45" t="s">
        <v>42</v>
      </c>
      <c r="C50" s="60">
        <f>C49/P17</f>
        <v>0</v>
      </c>
      <c r="D50" s="38"/>
      <c r="E50" s="51"/>
      <c r="F50" s="51"/>
      <c r="G50" s="51"/>
      <c r="H50" s="51"/>
      <c r="I50" s="51"/>
      <c r="J50" s="53"/>
      <c r="K50" s="53"/>
      <c r="L50" s="53"/>
      <c r="M50" s="53"/>
      <c r="N50" s="57"/>
    </row>
    <row r="51" spans="1:22" s="34" customFormat="1" ht="20.100000000000001" customHeight="1" x14ac:dyDescent="0.2">
      <c r="A51" s="27"/>
      <c r="D51" s="38"/>
      <c r="E51" s="51"/>
      <c r="F51" s="51"/>
      <c r="G51" s="51"/>
      <c r="H51" s="51"/>
      <c r="I51" s="51"/>
      <c r="J51" s="53"/>
      <c r="K51" s="53"/>
      <c r="L51" s="53"/>
      <c r="M51" s="53"/>
      <c r="N51" s="57"/>
    </row>
    <row r="52" spans="1:22" s="34" customFormat="1" ht="9" customHeight="1" x14ac:dyDescent="0.2">
      <c r="A52" s="27"/>
      <c r="B52" s="61"/>
      <c r="C52" s="61"/>
      <c r="D52" s="62"/>
      <c r="E52" s="63"/>
      <c r="F52" s="63"/>
      <c r="G52" s="63"/>
      <c r="H52" s="63"/>
      <c r="I52" s="63"/>
      <c r="J52" s="64"/>
      <c r="K52" s="64"/>
      <c r="L52" s="64"/>
      <c r="M52" s="64"/>
      <c r="N52" s="57"/>
    </row>
    <row r="53" spans="1:22" ht="20.100000000000001" customHeight="1" x14ac:dyDescent="0.25">
      <c r="C53" s="40"/>
      <c r="D53" s="65"/>
      <c r="E53" s="51"/>
      <c r="F53" s="51"/>
      <c r="G53" s="51"/>
      <c r="H53" s="51"/>
      <c r="I53" s="51"/>
      <c r="J53" s="53"/>
      <c r="K53" s="53"/>
      <c r="L53" s="53"/>
      <c r="M53" s="53"/>
      <c r="N53" s="57"/>
      <c r="O53" s="27"/>
      <c r="P53" s="27"/>
      <c r="Q53" s="27"/>
      <c r="R53" s="27"/>
      <c r="S53" s="27"/>
      <c r="T53" s="27"/>
      <c r="U53" s="27"/>
      <c r="V53" s="27"/>
    </row>
    <row r="54" spans="1:22" ht="21" customHeight="1" x14ac:dyDescent="0.2">
      <c r="B54" s="38" t="s">
        <v>43</v>
      </c>
      <c r="C54" s="66" t="s">
        <v>44</v>
      </c>
      <c r="D54" s="67"/>
      <c r="E54" s="51"/>
      <c r="F54" s="51"/>
      <c r="G54" s="51"/>
      <c r="H54" s="51"/>
      <c r="I54" s="51"/>
      <c r="J54" s="53"/>
      <c r="K54" s="53"/>
      <c r="L54" s="53"/>
      <c r="M54" s="53"/>
      <c r="N54" s="57"/>
      <c r="O54" s="27"/>
      <c r="P54" s="27"/>
      <c r="Q54" s="27"/>
      <c r="R54" s="27"/>
      <c r="S54" s="27"/>
      <c r="T54" s="27"/>
      <c r="U54" s="27"/>
      <c r="V54" s="27"/>
    </row>
    <row r="55" spans="1:22" ht="20.100000000000001" customHeight="1" x14ac:dyDescent="0.2">
      <c r="B55" s="36" t="s">
        <v>45</v>
      </c>
      <c r="C55" s="68">
        <f>SUM((C7*P20)+C13+C20+C28+C36+C43+C49)</f>
        <v>0</v>
      </c>
      <c r="D55" s="68"/>
      <c r="E55" s="38"/>
      <c r="F55" s="38"/>
      <c r="G55" s="38"/>
      <c r="H55" s="38"/>
      <c r="I55" s="38"/>
      <c r="J55" s="39"/>
      <c r="K55" s="39"/>
      <c r="L55" s="39"/>
      <c r="M55" s="39"/>
      <c r="N55" s="27"/>
      <c r="O55" s="27"/>
      <c r="P55" s="27"/>
      <c r="Q55" s="27"/>
      <c r="R55" s="27"/>
      <c r="S55" s="27"/>
      <c r="T55" s="27"/>
      <c r="U55" s="27"/>
      <c r="V55" s="27"/>
    </row>
    <row r="56" spans="1:22" ht="20.100000000000001" customHeight="1" x14ac:dyDescent="0.2">
      <c r="B56" s="36"/>
      <c r="C56" s="68"/>
      <c r="D56" s="38"/>
      <c r="E56" s="38"/>
      <c r="F56" s="38"/>
      <c r="G56" s="38"/>
      <c r="H56" s="38"/>
      <c r="I56" s="38"/>
      <c r="J56" s="39"/>
      <c r="K56" s="39"/>
      <c r="L56" s="39"/>
      <c r="M56" s="39"/>
      <c r="N56" s="27"/>
      <c r="O56" s="27"/>
      <c r="P56" s="27"/>
      <c r="Q56" s="27"/>
      <c r="R56" s="27"/>
      <c r="S56" s="27"/>
      <c r="T56" s="27"/>
      <c r="U56" s="27"/>
      <c r="V56" s="27"/>
    </row>
    <row r="57" spans="1:22" ht="20.100000000000001" customHeight="1" x14ac:dyDescent="0.2">
      <c r="B57" s="36" t="s">
        <v>46</v>
      </c>
      <c r="C57" s="69">
        <f>IF(C17="ja",C19*(Q11/60)*P16,0)</f>
        <v>0</v>
      </c>
      <c r="G57" s="51"/>
      <c r="H57" s="51"/>
      <c r="I57" s="51"/>
      <c r="J57" s="53"/>
      <c r="K57" s="53"/>
      <c r="L57" s="53"/>
      <c r="M57" s="53"/>
      <c r="N57" s="57"/>
      <c r="O57" s="57"/>
      <c r="P57" s="27"/>
      <c r="Q57" s="27"/>
      <c r="R57" s="27"/>
      <c r="S57" s="27"/>
      <c r="T57" s="27"/>
      <c r="U57" s="27"/>
      <c r="V57" s="27"/>
    </row>
    <row r="58" spans="1:22" ht="20.100000000000001" customHeight="1" x14ac:dyDescent="0.2">
      <c r="B58" s="36" t="s">
        <v>47</v>
      </c>
      <c r="C58" s="69">
        <f>IF(C25="ja",C27*(Q12/60)*P16,0)</f>
        <v>0</v>
      </c>
      <c r="G58" s="51"/>
      <c r="H58" s="51"/>
      <c r="I58" s="51"/>
      <c r="J58" s="53"/>
      <c r="K58" s="53"/>
      <c r="L58" s="53"/>
      <c r="M58" s="53"/>
      <c r="N58" s="57"/>
      <c r="O58" s="57"/>
      <c r="P58" s="27"/>
      <c r="Q58" s="27"/>
      <c r="R58" s="27"/>
      <c r="S58" s="27"/>
      <c r="T58" s="27"/>
      <c r="U58" s="27"/>
      <c r="V58" s="27"/>
    </row>
    <row r="59" spans="1:22" ht="20.100000000000001" customHeight="1" x14ac:dyDescent="0.2">
      <c r="B59" s="36" t="s">
        <v>48</v>
      </c>
      <c r="C59" s="69">
        <f>IF(C33="ja",C35*P16*(Q13/60),0)</f>
        <v>0</v>
      </c>
      <c r="G59" s="51"/>
      <c r="H59" s="51"/>
      <c r="I59" s="51"/>
      <c r="J59" s="53"/>
      <c r="K59" s="53"/>
      <c r="L59" s="53"/>
      <c r="M59" s="53"/>
      <c r="N59" s="57"/>
      <c r="O59" s="57"/>
      <c r="P59" s="27"/>
      <c r="Q59" s="27"/>
      <c r="R59" s="27"/>
      <c r="S59" s="27"/>
      <c r="T59" s="27"/>
      <c r="U59" s="27"/>
      <c r="V59" s="27"/>
    </row>
    <row r="60" spans="1:22" ht="20.100000000000001" customHeight="1" thickBot="1" x14ac:dyDescent="0.25">
      <c r="B60" s="36" t="s">
        <v>49</v>
      </c>
      <c r="C60" s="70">
        <f>IF(C41="ja",C42*P16*(P14/60),0)</f>
        <v>0</v>
      </c>
      <c r="G60" s="51"/>
      <c r="H60" s="51"/>
      <c r="I60" s="51"/>
      <c r="J60" s="53"/>
      <c r="K60" s="53"/>
      <c r="L60" s="53"/>
      <c r="M60" s="53"/>
      <c r="N60" s="57"/>
      <c r="O60" s="57"/>
      <c r="P60" s="27"/>
      <c r="Q60" s="27"/>
      <c r="R60" s="27"/>
      <c r="S60" s="27"/>
      <c r="T60" s="27"/>
      <c r="U60" s="27"/>
      <c r="V60" s="27"/>
    </row>
    <row r="61" spans="1:22" ht="20.100000000000001" customHeight="1" x14ac:dyDescent="0.2">
      <c r="B61" s="36" t="s">
        <v>50</v>
      </c>
      <c r="C61" s="37">
        <f>SUM(C55:C60)</f>
        <v>0</v>
      </c>
      <c r="D61" s="69"/>
      <c r="G61" s="51"/>
      <c r="H61" s="51"/>
      <c r="I61" s="51"/>
      <c r="J61" s="53"/>
      <c r="K61" s="53"/>
      <c r="L61" s="53"/>
      <c r="M61" s="53"/>
      <c r="N61" s="57"/>
      <c r="O61" s="57"/>
      <c r="P61" s="27"/>
      <c r="Q61" s="27"/>
      <c r="R61" s="27"/>
      <c r="S61" s="27"/>
      <c r="T61" s="27"/>
      <c r="U61" s="27"/>
      <c r="V61" s="27"/>
    </row>
    <row r="62" spans="1:22" ht="20.100000000000001" customHeight="1" x14ac:dyDescent="0.2">
      <c r="B62" s="36" t="s">
        <v>51</v>
      </c>
      <c r="C62" s="71">
        <f>C61/P17</f>
        <v>0</v>
      </c>
      <c r="D62" s="71"/>
      <c r="G62" s="51"/>
      <c r="H62" s="51"/>
      <c r="I62" s="51"/>
      <c r="J62" s="53"/>
      <c r="K62" s="53"/>
      <c r="L62" s="53"/>
      <c r="M62" s="53"/>
      <c r="N62" s="57"/>
      <c r="O62" s="57"/>
      <c r="P62" s="27"/>
      <c r="Q62" s="27"/>
      <c r="R62" s="27"/>
      <c r="S62" s="27"/>
      <c r="T62" s="27"/>
      <c r="U62" s="27"/>
      <c r="V62" s="27"/>
    </row>
    <row r="63" spans="1:22" ht="20.100000000000001" customHeight="1" x14ac:dyDescent="0.2">
      <c r="B63" s="36" t="s">
        <v>52</v>
      </c>
      <c r="C63" s="47">
        <f>C62*38</f>
        <v>0</v>
      </c>
      <c r="D63" s="72"/>
      <c r="E63" s="73"/>
      <c r="F63" s="51"/>
      <c r="G63" s="51"/>
      <c r="H63" s="36"/>
      <c r="I63" s="69"/>
      <c r="J63" s="53"/>
      <c r="K63" s="53"/>
      <c r="L63" s="53"/>
      <c r="M63" s="53"/>
      <c r="N63" s="57"/>
      <c r="O63" s="57"/>
      <c r="P63" s="27"/>
      <c r="Q63" s="27"/>
      <c r="R63" s="27"/>
      <c r="S63" s="27"/>
      <c r="T63" s="27"/>
      <c r="U63" s="27"/>
      <c r="V63" s="27"/>
    </row>
    <row r="64" spans="1:22" ht="20.100000000000001" customHeight="1" x14ac:dyDescent="0.2">
      <c r="C64" s="74"/>
      <c r="D64" s="72"/>
      <c r="E64" s="51"/>
      <c r="F64" s="51"/>
      <c r="G64" s="51"/>
      <c r="H64" s="36"/>
      <c r="I64" s="69"/>
      <c r="J64" s="53"/>
      <c r="K64" s="53"/>
      <c r="L64" s="53"/>
      <c r="M64" s="53"/>
      <c r="N64" s="57"/>
      <c r="O64" s="57"/>
      <c r="P64" s="27"/>
      <c r="Q64" s="27"/>
      <c r="R64" s="27"/>
      <c r="S64" s="27"/>
      <c r="T64" s="27"/>
      <c r="U64" s="27"/>
      <c r="V64" s="27"/>
    </row>
    <row r="65" spans="1:22" ht="20.100000000000001" customHeight="1" x14ac:dyDescent="0.2">
      <c r="B65" s="51"/>
      <c r="C65" s="75"/>
      <c r="E65" s="51"/>
      <c r="F65" s="51"/>
      <c r="G65" s="51"/>
      <c r="H65" s="36"/>
      <c r="I65" s="71"/>
      <c r="J65" s="53"/>
      <c r="K65" s="53"/>
      <c r="L65" s="53"/>
      <c r="M65" s="53"/>
      <c r="N65" s="57"/>
      <c r="O65" s="57"/>
      <c r="P65" s="27"/>
      <c r="Q65" s="27"/>
      <c r="R65" s="27"/>
      <c r="S65" s="27"/>
      <c r="T65" s="27"/>
      <c r="U65" s="27"/>
      <c r="V65" s="27"/>
    </row>
    <row r="66" spans="1:22" ht="20.100000000000001" customHeight="1" thickBot="1" x14ac:dyDescent="0.25">
      <c r="B66" s="76"/>
      <c r="C66" s="76"/>
      <c r="D66" s="38"/>
      <c r="E66" s="51"/>
      <c r="F66" s="51"/>
      <c r="G66" s="51"/>
      <c r="J66" s="53"/>
      <c r="K66" s="53"/>
      <c r="L66" s="53"/>
      <c r="M66" s="53"/>
      <c r="N66" s="57"/>
      <c r="O66" s="57"/>
      <c r="P66" s="27"/>
      <c r="Q66" s="27"/>
      <c r="R66" s="27"/>
      <c r="S66" s="27"/>
      <c r="T66" s="27"/>
      <c r="U66" s="27"/>
      <c r="V66" s="27"/>
    </row>
    <row r="67" spans="1:22" ht="20.100000000000001" customHeight="1" x14ac:dyDescent="0.2">
      <c r="B67" s="38" t="s">
        <v>53</v>
      </c>
      <c r="C67" s="43"/>
      <c r="D67" s="38"/>
      <c r="G67" s="51"/>
      <c r="H67" s="51"/>
      <c r="I67" s="51"/>
      <c r="J67" s="53"/>
      <c r="K67" s="53"/>
      <c r="L67" s="53"/>
      <c r="M67" s="53"/>
      <c r="N67" s="57"/>
      <c r="O67" s="57"/>
      <c r="P67" s="27"/>
      <c r="Q67" s="27"/>
      <c r="R67" s="27"/>
      <c r="S67" s="27"/>
      <c r="T67" s="27"/>
      <c r="U67" s="27"/>
      <c r="V67" s="27"/>
    </row>
    <row r="68" spans="1:22" ht="20.100000000000001" customHeight="1" x14ac:dyDescent="0.2">
      <c r="B68" s="36" t="s">
        <v>54</v>
      </c>
      <c r="C68" s="10"/>
      <c r="D68" s="38"/>
      <c r="G68" s="51"/>
      <c r="H68" s="51"/>
      <c r="I68" s="51"/>
      <c r="J68" s="53"/>
      <c r="K68" s="53"/>
      <c r="L68" s="53"/>
      <c r="M68" s="53"/>
      <c r="N68" s="57"/>
      <c r="O68" s="57"/>
      <c r="P68" s="27"/>
      <c r="Q68" s="27"/>
      <c r="R68" s="27"/>
      <c r="S68" s="27"/>
      <c r="T68" s="27"/>
      <c r="U68" s="27"/>
      <c r="V68" s="27"/>
    </row>
    <row r="69" spans="1:22" ht="20.100000000000001" customHeight="1" x14ac:dyDescent="0.2">
      <c r="B69" s="36" t="s">
        <v>55</v>
      </c>
      <c r="C69" s="10"/>
      <c r="D69" s="38"/>
      <c r="G69" s="51"/>
      <c r="H69" s="51"/>
      <c r="I69" s="51"/>
      <c r="J69" s="53"/>
      <c r="K69" s="53"/>
      <c r="L69" s="53"/>
      <c r="M69" s="53"/>
      <c r="N69" s="57"/>
      <c r="O69" s="57"/>
      <c r="P69" s="27"/>
      <c r="Q69" s="27"/>
      <c r="R69" s="27"/>
      <c r="S69" s="27"/>
      <c r="T69" s="27"/>
      <c r="U69" s="27"/>
      <c r="V69" s="27"/>
    </row>
    <row r="70" spans="1:22" ht="20.100000000000001" customHeight="1" x14ac:dyDescent="0.2">
      <c r="B70" s="36" t="s">
        <v>56</v>
      </c>
      <c r="C70" s="71">
        <f>C69/38</f>
        <v>0</v>
      </c>
      <c r="D70" s="38"/>
      <c r="F70" s="36"/>
      <c r="G70" s="51"/>
      <c r="H70" s="51"/>
      <c r="I70" s="51"/>
      <c r="J70" s="53"/>
      <c r="K70" s="53"/>
      <c r="L70" s="53"/>
      <c r="M70" s="53"/>
      <c r="N70" s="57"/>
      <c r="O70" s="57"/>
      <c r="P70" s="27"/>
      <c r="Q70" s="27"/>
      <c r="R70" s="27"/>
      <c r="S70" s="27"/>
      <c r="T70" s="27"/>
      <c r="U70" s="27"/>
      <c r="V70" s="27"/>
    </row>
    <row r="71" spans="1:22" ht="20.100000000000001" customHeight="1" x14ac:dyDescent="0.2">
      <c r="B71" s="36" t="s">
        <v>57</v>
      </c>
      <c r="C71" s="71">
        <f>SUM(C57:C60)/P17</f>
        <v>0</v>
      </c>
      <c r="D71" s="38"/>
      <c r="G71" s="51"/>
      <c r="H71" s="51"/>
      <c r="I71" s="51"/>
      <c r="J71" s="53"/>
      <c r="K71" s="53"/>
      <c r="L71" s="53"/>
      <c r="M71" s="53"/>
      <c r="N71" s="57"/>
      <c r="O71" s="57"/>
      <c r="P71" s="27"/>
      <c r="Q71" s="27"/>
      <c r="R71" s="27"/>
      <c r="S71" s="27"/>
      <c r="T71" s="27"/>
      <c r="U71" s="27"/>
      <c r="V71" s="27"/>
    </row>
    <row r="72" spans="1:22" ht="20.100000000000001" customHeight="1" x14ac:dyDescent="0.2">
      <c r="B72" s="36" t="s">
        <v>58</v>
      </c>
      <c r="C72" s="71">
        <f>IF(C68="ja",MAX(C70-C71,0),IF(C68="nee",C62-C71,0))</f>
        <v>0</v>
      </c>
      <c r="G72" s="51"/>
      <c r="H72" s="51"/>
      <c r="I72" s="51"/>
      <c r="J72" s="53"/>
      <c r="K72" s="53"/>
      <c r="L72" s="53"/>
      <c r="M72" s="53"/>
      <c r="N72" s="57"/>
      <c r="O72" s="57"/>
      <c r="P72" s="27"/>
      <c r="Q72" s="27"/>
      <c r="R72" s="27"/>
      <c r="S72" s="27"/>
      <c r="T72" s="27"/>
      <c r="U72" s="27"/>
      <c r="V72" s="27"/>
    </row>
    <row r="73" spans="1:22" ht="20.100000000000001" customHeight="1" x14ac:dyDescent="0.2">
      <c r="C73" s="77"/>
      <c r="D73" s="77"/>
      <c r="G73" s="51"/>
      <c r="H73" s="51"/>
      <c r="I73" s="51"/>
      <c r="J73" s="53"/>
      <c r="K73" s="53"/>
      <c r="L73" s="53"/>
      <c r="M73" s="53"/>
      <c r="N73" s="57"/>
      <c r="O73" s="57"/>
      <c r="P73" s="27"/>
      <c r="Q73" s="27"/>
      <c r="R73" s="27"/>
      <c r="S73" s="27"/>
      <c r="T73" s="27"/>
      <c r="U73" s="27"/>
      <c r="V73" s="27"/>
    </row>
    <row r="74" spans="1:22" ht="20.100000000000001" customHeight="1" x14ac:dyDescent="0.2">
      <c r="D74" s="38"/>
      <c r="G74" s="51"/>
      <c r="H74" s="51"/>
      <c r="I74" s="51"/>
      <c r="J74" s="53"/>
      <c r="K74" s="53"/>
      <c r="L74" s="53"/>
      <c r="M74" s="53"/>
      <c r="N74" s="57"/>
      <c r="O74" s="57"/>
      <c r="P74" s="27"/>
      <c r="Q74" s="27"/>
      <c r="R74" s="27"/>
      <c r="S74" s="27"/>
      <c r="T74" s="27"/>
      <c r="U74" s="27"/>
      <c r="V74" s="27"/>
    </row>
    <row r="75" spans="1:22" ht="20.100000000000001" customHeight="1" x14ac:dyDescent="0.2">
      <c r="A75" s="57"/>
      <c r="B75" s="79"/>
      <c r="C75" s="80"/>
      <c r="D75" s="38"/>
      <c r="G75" s="51"/>
      <c r="H75" s="51"/>
      <c r="I75" s="51"/>
      <c r="J75" s="53"/>
      <c r="K75" s="53"/>
      <c r="L75" s="53"/>
      <c r="M75" s="53"/>
      <c r="N75" s="57"/>
      <c r="O75" s="57"/>
      <c r="P75" s="27"/>
      <c r="Q75" s="27"/>
      <c r="R75" s="27"/>
      <c r="S75" s="27"/>
      <c r="T75" s="27"/>
      <c r="U75" s="27"/>
      <c r="V75" s="27"/>
    </row>
    <row r="76" spans="1:22" ht="20.100000000000001" customHeight="1" x14ac:dyDescent="0.2">
      <c r="A76" s="57"/>
      <c r="B76" s="81" t="s">
        <v>59</v>
      </c>
      <c r="C76" s="82"/>
      <c r="D76" s="38"/>
      <c r="G76" s="51"/>
      <c r="H76" s="51"/>
      <c r="I76" s="51"/>
      <c r="J76" s="53"/>
      <c r="K76" s="53"/>
      <c r="L76" s="53"/>
      <c r="M76" s="53"/>
      <c r="N76" s="57"/>
      <c r="O76" s="57"/>
      <c r="P76" s="27"/>
      <c r="Q76" s="27"/>
      <c r="R76" s="27"/>
      <c r="S76" s="27"/>
      <c r="T76" s="27"/>
      <c r="U76" s="27"/>
      <c r="V76" s="27"/>
    </row>
    <row r="77" spans="1:22" ht="20.100000000000001" customHeight="1" x14ac:dyDescent="0.2">
      <c r="A77" s="57"/>
      <c r="B77" s="83"/>
      <c r="C77" s="82"/>
      <c r="D77" s="38"/>
      <c r="E77" s="38"/>
      <c r="F77" s="38"/>
      <c r="G77" s="38"/>
      <c r="H77" s="38"/>
      <c r="I77" s="38"/>
      <c r="J77" s="38"/>
      <c r="K77" s="38"/>
      <c r="L77" s="38"/>
      <c r="M77" s="38"/>
      <c r="O77" s="27"/>
      <c r="P77" s="27"/>
      <c r="Q77" s="27"/>
      <c r="R77" s="27"/>
      <c r="S77" s="27"/>
      <c r="T77" s="27"/>
      <c r="U77" s="27"/>
      <c r="V77" s="27"/>
    </row>
    <row r="78" spans="1:22" ht="20.100000000000001" customHeight="1" x14ac:dyDescent="0.2">
      <c r="B78" s="84" t="s">
        <v>45</v>
      </c>
      <c r="C78" s="85">
        <f>IF(C68="nee",C55,C72*P17)</f>
        <v>0</v>
      </c>
      <c r="D78" s="51"/>
      <c r="E78" s="39"/>
      <c r="F78" s="39"/>
      <c r="G78" s="39"/>
      <c r="H78" s="39"/>
      <c r="I78" s="39"/>
      <c r="J78" s="39"/>
      <c r="K78" s="39"/>
      <c r="L78" s="39"/>
      <c r="M78" s="39"/>
      <c r="O78" s="27"/>
      <c r="P78" s="27"/>
      <c r="Q78" s="27"/>
      <c r="R78" s="27"/>
      <c r="S78" s="27"/>
      <c r="T78" s="27"/>
      <c r="U78" s="27"/>
      <c r="V78" s="27"/>
    </row>
    <row r="79" spans="1:22" ht="20.100000000000001" customHeight="1" x14ac:dyDescent="0.2">
      <c r="B79" s="84" t="s">
        <v>60</v>
      </c>
      <c r="C79" s="86">
        <f>IFERROR(C78/C7,0)</f>
        <v>0</v>
      </c>
      <c r="D79" s="38"/>
      <c r="E79" s="57"/>
      <c r="F79" s="57"/>
      <c r="G79" s="57"/>
      <c r="H79" s="57"/>
      <c r="I79" s="57"/>
      <c r="J79" s="57"/>
      <c r="K79" s="57"/>
      <c r="L79" s="57"/>
      <c r="M79" s="57"/>
      <c r="N79" s="44"/>
      <c r="O79" s="27"/>
      <c r="P79" s="27"/>
      <c r="Q79" s="27"/>
      <c r="R79" s="27"/>
      <c r="S79" s="27"/>
      <c r="T79" s="27"/>
      <c r="U79" s="27"/>
      <c r="V79" s="27"/>
    </row>
    <row r="80" spans="1:22" ht="20.100000000000001" customHeight="1" x14ac:dyDescent="0.2">
      <c r="B80" s="84" t="s">
        <v>61</v>
      </c>
      <c r="C80" s="86">
        <f>C79/4</f>
        <v>0</v>
      </c>
      <c r="D80" s="39"/>
      <c r="E80" s="57"/>
      <c r="F80" s="57"/>
      <c r="G80" s="57"/>
      <c r="H80" s="57"/>
      <c r="I80" s="57"/>
      <c r="J80" s="57"/>
      <c r="K80" s="57"/>
      <c r="L80" s="57"/>
      <c r="M80" s="57"/>
      <c r="N80" s="44"/>
    </row>
    <row r="81" spans="2:22" s="57" customFormat="1" ht="20.100000000000001" customHeight="1" x14ac:dyDescent="0.2">
      <c r="B81" s="87"/>
      <c r="C81" s="88"/>
      <c r="E81" s="27"/>
      <c r="F81" s="27"/>
      <c r="G81" s="27"/>
      <c r="H81" s="27"/>
      <c r="I81" s="27"/>
      <c r="J81" s="27"/>
      <c r="K81" s="27"/>
      <c r="L81" s="27"/>
      <c r="M81" s="27"/>
      <c r="N81" s="31"/>
      <c r="O81" s="44"/>
      <c r="P81" s="89"/>
      <c r="Q81" s="89"/>
      <c r="R81" s="44"/>
      <c r="S81" s="44"/>
      <c r="T81" s="44"/>
      <c r="U81" s="44"/>
      <c r="V81" s="44"/>
    </row>
    <row r="82" spans="2:22" s="57" customFormat="1" ht="12.75" customHeight="1" x14ac:dyDescent="0.2">
      <c r="C82" s="90"/>
      <c r="N82" s="44"/>
      <c r="O82" s="44"/>
      <c r="P82" s="89"/>
      <c r="Q82" s="89"/>
      <c r="R82" s="44"/>
      <c r="S82" s="44"/>
      <c r="T82" s="44"/>
      <c r="U82" s="44"/>
      <c r="V82" s="44"/>
    </row>
    <row r="83" spans="2:22" ht="12.75" customHeight="1" x14ac:dyDescent="0.2">
      <c r="B83" s="57"/>
      <c r="C83" s="90"/>
      <c r="E83" s="57"/>
      <c r="F83" s="57"/>
      <c r="G83" s="57"/>
      <c r="H83" s="57"/>
      <c r="I83" s="57"/>
      <c r="J83" s="57"/>
      <c r="K83" s="57"/>
      <c r="L83" s="57"/>
      <c r="M83" s="57"/>
      <c r="N83" s="44"/>
    </row>
    <row r="84" spans="2:22" s="57" customFormat="1" ht="12.75" customHeight="1" x14ac:dyDescent="0.2">
      <c r="B84" s="27"/>
      <c r="C84" s="78"/>
      <c r="E84" s="27"/>
      <c r="F84" s="27"/>
      <c r="G84" s="27"/>
      <c r="H84" s="27"/>
      <c r="I84" s="27"/>
      <c r="J84" s="27"/>
      <c r="K84" s="27"/>
      <c r="L84" s="27"/>
      <c r="M84" s="27"/>
      <c r="N84" s="31"/>
      <c r="O84" s="44"/>
      <c r="P84" s="89"/>
      <c r="Q84" s="89"/>
      <c r="R84" s="44"/>
      <c r="S84" s="44"/>
      <c r="T84" s="44"/>
      <c r="U84" s="44"/>
      <c r="V84" s="44"/>
    </row>
    <row r="85" spans="2:22" s="57" customFormat="1" ht="12.75" customHeight="1" x14ac:dyDescent="0.2">
      <c r="B85" s="91" t="s">
        <v>76</v>
      </c>
      <c r="C85" s="78"/>
      <c r="E85" s="27"/>
      <c r="F85" s="27"/>
      <c r="G85" s="27"/>
      <c r="H85" s="27"/>
      <c r="I85" s="27"/>
      <c r="J85" s="27"/>
      <c r="K85" s="27"/>
      <c r="L85" s="27"/>
      <c r="M85" s="27"/>
      <c r="N85" s="31"/>
      <c r="O85" s="44"/>
      <c r="P85" s="89"/>
      <c r="Q85" s="89"/>
      <c r="R85" s="44"/>
      <c r="S85" s="44"/>
      <c r="T85" s="44"/>
      <c r="U85" s="44"/>
      <c r="V85" s="44"/>
    </row>
    <row r="86" spans="2:22" ht="12.75" x14ac:dyDescent="0.2"/>
    <row r="87" spans="2:22" ht="12.75" x14ac:dyDescent="0.2"/>
  </sheetData>
  <sheetProtection password="9820" sheet="1" objects="1" scenarios="1" selectLockedCells="1"/>
  <dataValidations count="1">
    <dataValidation type="list" allowBlank="1" showInputMessage="1" showErrorMessage="1" errorTitle="Alleen ja/nee" error="U kunt alleen 'ja' of 'nee' invullen._x000a_" sqref="C17:C18 C25:C26 C33:C34 C41 C68">
      <formula1>"ja,nee"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W50"/>
  <sheetViews>
    <sheetView showGridLines="0" zoomScaleNormal="100" workbookViewId="0">
      <selection activeCell="B4" sqref="B4"/>
    </sheetView>
  </sheetViews>
  <sheetFormatPr defaultColWidth="0" defaultRowHeight="15" customHeight="1" zeroHeight="1" x14ac:dyDescent="0.25"/>
  <cols>
    <col min="1" max="1" width="4.7109375" style="20" customWidth="1"/>
    <col min="2" max="20" width="9.28515625" style="20" customWidth="1"/>
    <col min="21" max="21" width="4.7109375" style="20" customWidth="1"/>
    <col min="22" max="16384" width="9.28515625" style="20" hidden="1"/>
  </cols>
  <sheetData>
    <row r="1" spans="1:23" ht="26.25" x14ac:dyDescent="0.25">
      <c r="A1" s="1"/>
      <c r="B1" s="2"/>
      <c r="C1" s="3"/>
      <c r="D1" s="4"/>
      <c r="E1" s="4"/>
      <c r="F1" s="4"/>
      <c r="G1" s="4"/>
      <c r="H1" s="4"/>
      <c r="I1" s="4"/>
      <c r="J1" s="1"/>
      <c r="K1" s="1"/>
      <c r="L1" s="1"/>
      <c r="M1" s="1"/>
      <c r="N1" s="9"/>
      <c r="O1" s="9"/>
      <c r="P1" s="9"/>
      <c r="Q1" s="9"/>
      <c r="R1" s="9"/>
      <c r="S1" s="9"/>
      <c r="T1" s="9"/>
      <c r="U1" s="9"/>
      <c r="V1" s="1"/>
      <c r="W1" s="1"/>
    </row>
    <row r="2" spans="1:23" ht="20.25" x14ac:dyDescent="0.25">
      <c r="A2" s="1"/>
      <c r="B2" s="4" t="s">
        <v>62</v>
      </c>
      <c r="C2" s="3"/>
      <c r="D2" s="4"/>
      <c r="E2" s="4"/>
      <c r="F2" s="4"/>
      <c r="G2" s="4"/>
      <c r="H2" s="4"/>
      <c r="I2" s="4"/>
      <c r="J2" s="1"/>
      <c r="K2" s="1"/>
      <c r="L2" s="1"/>
      <c r="M2" s="1"/>
      <c r="N2" s="9"/>
      <c r="O2" s="9"/>
      <c r="P2" s="9"/>
      <c r="Q2" s="9"/>
      <c r="R2" s="9"/>
      <c r="S2" s="9"/>
      <c r="T2" s="9"/>
      <c r="U2" s="9"/>
      <c r="V2" s="1"/>
      <c r="W2" s="1"/>
    </row>
    <row r="3" spans="1:23" x14ac:dyDescent="0.25">
      <c r="A3" s="1"/>
      <c r="B3" s="5" t="s">
        <v>63</v>
      </c>
      <c r="C3" s="6"/>
      <c r="D3" s="7"/>
      <c r="E3" s="7"/>
      <c r="F3" s="7"/>
      <c r="G3" s="7"/>
      <c r="H3" s="7"/>
      <c r="I3" s="7"/>
      <c r="J3" s="8"/>
      <c r="K3" s="8"/>
      <c r="L3" s="8"/>
      <c r="M3" s="8"/>
      <c r="N3" s="9"/>
      <c r="O3" s="9"/>
      <c r="P3" s="9"/>
      <c r="Q3" s="9"/>
      <c r="R3" s="9"/>
      <c r="S3" s="9"/>
      <c r="T3" s="9"/>
      <c r="U3" s="9"/>
      <c r="V3" s="1"/>
      <c r="W3" s="1"/>
    </row>
    <row r="4" spans="1:23" x14ac:dyDescent="0.25">
      <c r="A4" s="1"/>
      <c r="B4" s="5"/>
      <c r="C4" s="6"/>
      <c r="D4" s="7"/>
      <c r="E4" s="7"/>
      <c r="F4" s="7"/>
      <c r="G4" s="7"/>
      <c r="H4" s="7"/>
      <c r="I4" s="7"/>
      <c r="J4" s="8"/>
      <c r="K4" s="8"/>
      <c r="L4" s="8"/>
      <c r="M4" s="8"/>
      <c r="N4" s="9"/>
      <c r="O4" s="9"/>
      <c r="P4" s="9"/>
      <c r="Q4" s="9"/>
      <c r="R4" s="9"/>
      <c r="S4" s="9"/>
      <c r="T4" s="9"/>
      <c r="U4" s="9"/>
      <c r="V4" s="1"/>
      <c r="W4" s="1"/>
    </row>
    <row r="5" spans="1:23" x14ac:dyDescent="0.25"/>
    <row r="6" spans="1:23" x14ac:dyDescent="0.25">
      <c r="B6" s="5" t="s">
        <v>64</v>
      </c>
    </row>
    <row r="7" spans="1:23" x14ac:dyDescent="0.25">
      <c r="B7" s="5"/>
    </row>
    <row r="8" spans="1:23" x14ac:dyDescent="0.25">
      <c r="B8" s="5" t="s">
        <v>65</v>
      </c>
    </row>
    <row r="9" spans="1:23" x14ac:dyDescent="0.25">
      <c r="B9" s="5" t="s">
        <v>66</v>
      </c>
    </row>
    <row r="10" spans="1:23" x14ac:dyDescent="0.25">
      <c r="B10" s="5"/>
    </row>
    <row r="11" spans="1:23" x14ac:dyDescent="0.25">
      <c r="B11" s="7" t="s">
        <v>67</v>
      </c>
    </row>
    <row r="12" spans="1:23" x14ac:dyDescent="0.25">
      <c r="B12" s="7" t="s">
        <v>68</v>
      </c>
    </row>
    <row r="13" spans="1:23" x14ac:dyDescent="0.25">
      <c r="B13" s="7" t="s">
        <v>69</v>
      </c>
    </row>
    <row r="14" spans="1:23" x14ac:dyDescent="0.25">
      <c r="B14" s="7" t="s">
        <v>70</v>
      </c>
    </row>
    <row r="15" spans="1:23" x14ac:dyDescent="0.25">
      <c r="B15" s="7" t="s">
        <v>71</v>
      </c>
    </row>
    <row r="16" spans="1:23" x14ac:dyDescent="0.25">
      <c r="B16" s="7" t="s">
        <v>72</v>
      </c>
    </row>
    <row r="17" spans="1:23" x14ac:dyDescent="0.25"/>
    <row r="18" spans="1:23" ht="29.25" customHeight="1" x14ac:dyDescent="0.25">
      <c r="B18" s="92" t="s">
        <v>73</v>
      </c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</row>
    <row r="19" spans="1:23" x14ac:dyDescent="0.25"/>
    <row r="20" spans="1:23" x14ac:dyDescent="0.25">
      <c r="A20" s="18"/>
      <c r="B20" s="8"/>
      <c r="C20" s="21"/>
      <c r="D20" s="17"/>
      <c r="E20" s="8"/>
      <c r="F20" s="8"/>
      <c r="G20" s="8"/>
      <c r="H20" s="8"/>
      <c r="I20" s="8"/>
      <c r="J20" s="8"/>
      <c r="K20" s="8"/>
      <c r="L20" s="8"/>
      <c r="M20" s="8"/>
      <c r="N20" s="22"/>
      <c r="O20" s="23"/>
      <c r="P20" s="23"/>
      <c r="Q20" s="23"/>
      <c r="R20" s="23"/>
      <c r="S20" s="23"/>
      <c r="T20" s="19"/>
      <c r="U20" s="19"/>
      <c r="V20" s="18"/>
      <c r="W20" s="18"/>
    </row>
    <row r="21" spans="1:23" x14ac:dyDescent="0.25">
      <c r="B21" s="24" t="s">
        <v>74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23" x14ac:dyDescent="0.2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23" x14ac:dyDescent="0.25"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23" x14ac:dyDescent="0.2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23" x14ac:dyDescent="0.25"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23" x14ac:dyDescent="0.25"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23" x14ac:dyDescent="0.25"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23" x14ac:dyDescent="0.25"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23" x14ac:dyDescent="0.25"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1:23" x14ac:dyDescent="0.25"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1:23" x14ac:dyDescent="0.25"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1:23" x14ac:dyDescent="0.25"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2:19" x14ac:dyDescent="0.25"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2:19" x14ac:dyDescent="0.25"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2:19" x14ac:dyDescent="0.25"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</row>
    <row r="36" spans="2:19" x14ac:dyDescent="0.25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2:19" x14ac:dyDescent="0.25">
      <c r="B37" s="93" t="s">
        <v>75</v>
      </c>
      <c r="C37" s="93"/>
      <c r="D37" s="93"/>
      <c r="E37" s="93"/>
      <c r="F37" s="93"/>
      <c r="G37" s="93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2:19" x14ac:dyDescent="0.25">
      <c r="B38" s="2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2:19" x14ac:dyDescent="0.25"/>
    <row r="40" spans="2:19" x14ac:dyDescent="0.25"/>
    <row r="41" spans="2:19" hidden="1" x14ac:dyDescent="0.25"/>
    <row r="42" spans="2:19" hidden="1" x14ac:dyDescent="0.25"/>
    <row r="43" spans="2:19" hidden="1" x14ac:dyDescent="0.25"/>
    <row r="44" spans="2:19" hidden="1" x14ac:dyDescent="0.25"/>
    <row r="45" spans="2:19" hidden="1" x14ac:dyDescent="0.25"/>
    <row r="46" spans="2:19" hidden="1" x14ac:dyDescent="0.25"/>
    <row r="47" spans="2:19" hidden="1" x14ac:dyDescent="0.25"/>
    <row r="48" spans="2:19" hidden="1" x14ac:dyDescent="0.25"/>
    <row r="49" hidden="1" x14ac:dyDescent="0.25"/>
    <row r="50" hidden="1" x14ac:dyDescent="0.25"/>
  </sheetData>
  <sheetProtection selectLockedCells="1"/>
  <mergeCells count="2">
    <mergeCell ref="B18:T18"/>
    <mergeCell ref="B37:G37"/>
  </mergeCells>
  <hyperlinks>
    <hyperlink ref="B37" location="'POH-S'!C5" display="Klik op deze tekst om naar de invulsheet te gaan"/>
    <hyperlink ref="B37:G37" location="'POH-S'!C5" display="Klik op deze tekst om naar de invulsheet te gaan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30"/>
  <sheetViews>
    <sheetView tabSelected="1" workbookViewId="0">
      <selection activeCell="B7" sqref="B7"/>
    </sheetView>
  </sheetViews>
  <sheetFormatPr defaultRowHeight="15" x14ac:dyDescent="0.25"/>
  <cols>
    <col min="2" max="3" width="31.85546875" style="118" bestFit="1" customWidth="1"/>
    <col min="4" max="4" width="27.7109375" style="118" bestFit="1" customWidth="1"/>
    <col min="5" max="5" width="26.42578125" style="118" bestFit="1" customWidth="1"/>
    <col min="6" max="6" width="36.5703125" style="119" bestFit="1" customWidth="1"/>
    <col min="258" max="259" width="31.85546875" bestFit="1" customWidth="1"/>
    <col min="260" max="260" width="27.7109375" bestFit="1" customWidth="1"/>
    <col min="261" max="261" width="26.42578125" bestFit="1" customWidth="1"/>
    <col min="262" max="262" width="36.5703125" bestFit="1" customWidth="1"/>
    <col min="514" max="515" width="31.85546875" bestFit="1" customWidth="1"/>
    <col min="516" max="516" width="27.7109375" bestFit="1" customWidth="1"/>
    <col min="517" max="517" width="26.42578125" bestFit="1" customWidth="1"/>
    <col min="518" max="518" width="36.5703125" bestFit="1" customWidth="1"/>
    <col min="770" max="771" width="31.85546875" bestFit="1" customWidth="1"/>
    <col min="772" max="772" width="27.7109375" bestFit="1" customWidth="1"/>
    <col min="773" max="773" width="26.42578125" bestFit="1" customWidth="1"/>
    <col min="774" max="774" width="36.5703125" bestFit="1" customWidth="1"/>
    <col min="1026" max="1027" width="31.85546875" bestFit="1" customWidth="1"/>
    <col min="1028" max="1028" width="27.7109375" bestFit="1" customWidth="1"/>
    <col min="1029" max="1029" width="26.42578125" bestFit="1" customWidth="1"/>
    <col min="1030" max="1030" width="36.5703125" bestFit="1" customWidth="1"/>
    <col min="1282" max="1283" width="31.85546875" bestFit="1" customWidth="1"/>
    <col min="1284" max="1284" width="27.7109375" bestFit="1" customWidth="1"/>
    <col min="1285" max="1285" width="26.42578125" bestFit="1" customWidth="1"/>
    <col min="1286" max="1286" width="36.5703125" bestFit="1" customWidth="1"/>
    <col min="1538" max="1539" width="31.85546875" bestFit="1" customWidth="1"/>
    <col min="1540" max="1540" width="27.7109375" bestFit="1" customWidth="1"/>
    <col min="1541" max="1541" width="26.42578125" bestFit="1" customWidth="1"/>
    <col min="1542" max="1542" width="36.5703125" bestFit="1" customWidth="1"/>
    <col min="1794" max="1795" width="31.85546875" bestFit="1" customWidth="1"/>
    <col min="1796" max="1796" width="27.7109375" bestFit="1" customWidth="1"/>
    <col min="1797" max="1797" width="26.42578125" bestFit="1" customWidth="1"/>
    <col min="1798" max="1798" width="36.5703125" bestFit="1" customWidth="1"/>
    <col min="2050" max="2051" width="31.85546875" bestFit="1" customWidth="1"/>
    <col min="2052" max="2052" width="27.7109375" bestFit="1" customWidth="1"/>
    <col min="2053" max="2053" width="26.42578125" bestFit="1" customWidth="1"/>
    <col min="2054" max="2054" width="36.5703125" bestFit="1" customWidth="1"/>
    <col min="2306" max="2307" width="31.85546875" bestFit="1" customWidth="1"/>
    <col min="2308" max="2308" width="27.7109375" bestFit="1" customWidth="1"/>
    <col min="2309" max="2309" width="26.42578125" bestFit="1" customWidth="1"/>
    <col min="2310" max="2310" width="36.5703125" bestFit="1" customWidth="1"/>
    <col min="2562" max="2563" width="31.85546875" bestFit="1" customWidth="1"/>
    <col min="2564" max="2564" width="27.7109375" bestFit="1" customWidth="1"/>
    <col min="2565" max="2565" width="26.42578125" bestFit="1" customWidth="1"/>
    <col min="2566" max="2566" width="36.5703125" bestFit="1" customWidth="1"/>
    <col min="2818" max="2819" width="31.85546875" bestFit="1" customWidth="1"/>
    <col min="2820" max="2820" width="27.7109375" bestFit="1" customWidth="1"/>
    <col min="2821" max="2821" width="26.42578125" bestFit="1" customWidth="1"/>
    <col min="2822" max="2822" width="36.5703125" bestFit="1" customWidth="1"/>
    <col min="3074" max="3075" width="31.85546875" bestFit="1" customWidth="1"/>
    <col min="3076" max="3076" width="27.7109375" bestFit="1" customWidth="1"/>
    <col min="3077" max="3077" width="26.42578125" bestFit="1" customWidth="1"/>
    <col min="3078" max="3078" width="36.5703125" bestFit="1" customWidth="1"/>
    <col min="3330" max="3331" width="31.85546875" bestFit="1" customWidth="1"/>
    <col min="3332" max="3332" width="27.7109375" bestFit="1" customWidth="1"/>
    <col min="3333" max="3333" width="26.42578125" bestFit="1" customWidth="1"/>
    <col min="3334" max="3334" width="36.5703125" bestFit="1" customWidth="1"/>
    <col min="3586" max="3587" width="31.85546875" bestFit="1" customWidth="1"/>
    <col min="3588" max="3588" width="27.7109375" bestFit="1" customWidth="1"/>
    <col min="3589" max="3589" width="26.42578125" bestFit="1" customWidth="1"/>
    <col min="3590" max="3590" width="36.5703125" bestFit="1" customWidth="1"/>
    <col min="3842" max="3843" width="31.85546875" bestFit="1" customWidth="1"/>
    <col min="3844" max="3844" width="27.7109375" bestFit="1" customWidth="1"/>
    <col min="3845" max="3845" width="26.42578125" bestFit="1" customWidth="1"/>
    <col min="3846" max="3846" width="36.5703125" bestFit="1" customWidth="1"/>
    <col min="4098" max="4099" width="31.85546875" bestFit="1" customWidth="1"/>
    <col min="4100" max="4100" width="27.7109375" bestFit="1" customWidth="1"/>
    <col min="4101" max="4101" width="26.42578125" bestFit="1" customWidth="1"/>
    <col min="4102" max="4102" width="36.5703125" bestFit="1" customWidth="1"/>
    <col min="4354" max="4355" width="31.85546875" bestFit="1" customWidth="1"/>
    <col min="4356" max="4356" width="27.7109375" bestFit="1" customWidth="1"/>
    <col min="4357" max="4357" width="26.42578125" bestFit="1" customWidth="1"/>
    <col min="4358" max="4358" width="36.5703125" bestFit="1" customWidth="1"/>
    <col min="4610" max="4611" width="31.85546875" bestFit="1" customWidth="1"/>
    <col min="4612" max="4612" width="27.7109375" bestFit="1" customWidth="1"/>
    <col min="4613" max="4613" width="26.42578125" bestFit="1" customWidth="1"/>
    <col min="4614" max="4614" width="36.5703125" bestFit="1" customWidth="1"/>
    <col min="4866" max="4867" width="31.85546875" bestFit="1" customWidth="1"/>
    <col min="4868" max="4868" width="27.7109375" bestFit="1" customWidth="1"/>
    <col min="4869" max="4869" width="26.42578125" bestFit="1" customWidth="1"/>
    <col min="4870" max="4870" width="36.5703125" bestFit="1" customWidth="1"/>
    <col min="5122" max="5123" width="31.85546875" bestFit="1" customWidth="1"/>
    <col min="5124" max="5124" width="27.7109375" bestFit="1" customWidth="1"/>
    <col min="5125" max="5125" width="26.42578125" bestFit="1" customWidth="1"/>
    <col min="5126" max="5126" width="36.5703125" bestFit="1" customWidth="1"/>
    <col min="5378" max="5379" width="31.85546875" bestFit="1" customWidth="1"/>
    <col min="5380" max="5380" width="27.7109375" bestFit="1" customWidth="1"/>
    <col min="5381" max="5381" width="26.42578125" bestFit="1" customWidth="1"/>
    <col min="5382" max="5382" width="36.5703125" bestFit="1" customWidth="1"/>
    <col min="5634" max="5635" width="31.85546875" bestFit="1" customWidth="1"/>
    <col min="5636" max="5636" width="27.7109375" bestFit="1" customWidth="1"/>
    <col min="5637" max="5637" width="26.42578125" bestFit="1" customWidth="1"/>
    <col min="5638" max="5638" width="36.5703125" bestFit="1" customWidth="1"/>
    <col min="5890" max="5891" width="31.85546875" bestFit="1" customWidth="1"/>
    <col min="5892" max="5892" width="27.7109375" bestFit="1" customWidth="1"/>
    <col min="5893" max="5893" width="26.42578125" bestFit="1" customWidth="1"/>
    <col min="5894" max="5894" width="36.5703125" bestFit="1" customWidth="1"/>
    <col min="6146" max="6147" width="31.85546875" bestFit="1" customWidth="1"/>
    <col min="6148" max="6148" width="27.7109375" bestFit="1" customWidth="1"/>
    <col min="6149" max="6149" width="26.42578125" bestFit="1" customWidth="1"/>
    <col min="6150" max="6150" width="36.5703125" bestFit="1" customWidth="1"/>
    <col min="6402" max="6403" width="31.85546875" bestFit="1" customWidth="1"/>
    <col min="6404" max="6404" width="27.7109375" bestFit="1" customWidth="1"/>
    <col min="6405" max="6405" width="26.42578125" bestFit="1" customWidth="1"/>
    <col min="6406" max="6406" width="36.5703125" bestFit="1" customWidth="1"/>
    <col min="6658" max="6659" width="31.85546875" bestFit="1" customWidth="1"/>
    <col min="6660" max="6660" width="27.7109375" bestFit="1" customWidth="1"/>
    <col min="6661" max="6661" width="26.42578125" bestFit="1" customWidth="1"/>
    <col min="6662" max="6662" width="36.5703125" bestFit="1" customWidth="1"/>
    <col min="6914" max="6915" width="31.85546875" bestFit="1" customWidth="1"/>
    <col min="6916" max="6916" width="27.7109375" bestFit="1" customWidth="1"/>
    <col min="6917" max="6917" width="26.42578125" bestFit="1" customWidth="1"/>
    <col min="6918" max="6918" width="36.5703125" bestFit="1" customWidth="1"/>
    <col min="7170" max="7171" width="31.85546875" bestFit="1" customWidth="1"/>
    <col min="7172" max="7172" width="27.7109375" bestFit="1" customWidth="1"/>
    <col min="7173" max="7173" width="26.42578125" bestFit="1" customWidth="1"/>
    <col min="7174" max="7174" width="36.5703125" bestFit="1" customWidth="1"/>
    <col min="7426" max="7427" width="31.85546875" bestFit="1" customWidth="1"/>
    <col min="7428" max="7428" width="27.7109375" bestFit="1" customWidth="1"/>
    <col min="7429" max="7429" width="26.42578125" bestFit="1" customWidth="1"/>
    <col min="7430" max="7430" width="36.5703125" bestFit="1" customWidth="1"/>
    <col min="7682" max="7683" width="31.85546875" bestFit="1" customWidth="1"/>
    <col min="7684" max="7684" width="27.7109375" bestFit="1" customWidth="1"/>
    <col min="7685" max="7685" width="26.42578125" bestFit="1" customWidth="1"/>
    <col min="7686" max="7686" width="36.5703125" bestFit="1" customWidth="1"/>
    <col min="7938" max="7939" width="31.85546875" bestFit="1" customWidth="1"/>
    <col min="7940" max="7940" width="27.7109375" bestFit="1" customWidth="1"/>
    <col min="7941" max="7941" width="26.42578125" bestFit="1" customWidth="1"/>
    <col min="7942" max="7942" width="36.5703125" bestFit="1" customWidth="1"/>
    <col min="8194" max="8195" width="31.85546875" bestFit="1" customWidth="1"/>
    <col min="8196" max="8196" width="27.7109375" bestFit="1" customWidth="1"/>
    <col min="8197" max="8197" width="26.42578125" bestFit="1" customWidth="1"/>
    <col min="8198" max="8198" width="36.5703125" bestFit="1" customWidth="1"/>
    <col min="8450" max="8451" width="31.85546875" bestFit="1" customWidth="1"/>
    <col min="8452" max="8452" width="27.7109375" bestFit="1" customWidth="1"/>
    <col min="8453" max="8453" width="26.42578125" bestFit="1" customWidth="1"/>
    <col min="8454" max="8454" width="36.5703125" bestFit="1" customWidth="1"/>
    <col min="8706" max="8707" width="31.85546875" bestFit="1" customWidth="1"/>
    <col min="8708" max="8708" width="27.7109375" bestFit="1" customWidth="1"/>
    <col min="8709" max="8709" width="26.42578125" bestFit="1" customWidth="1"/>
    <col min="8710" max="8710" width="36.5703125" bestFit="1" customWidth="1"/>
    <col min="8962" max="8963" width="31.85546875" bestFit="1" customWidth="1"/>
    <col min="8964" max="8964" width="27.7109375" bestFit="1" customWidth="1"/>
    <col min="8965" max="8965" width="26.42578125" bestFit="1" customWidth="1"/>
    <col min="8966" max="8966" width="36.5703125" bestFit="1" customWidth="1"/>
    <col min="9218" max="9219" width="31.85546875" bestFit="1" customWidth="1"/>
    <col min="9220" max="9220" width="27.7109375" bestFit="1" customWidth="1"/>
    <col min="9221" max="9221" width="26.42578125" bestFit="1" customWidth="1"/>
    <col min="9222" max="9222" width="36.5703125" bestFit="1" customWidth="1"/>
    <col min="9474" max="9475" width="31.85546875" bestFit="1" customWidth="1"/>
    <col min="9476" max="9476" width="27.7109375" bestFit="1" customWidth="1"/>
    <col min="9477" max="9477" width="26.42578125" bestFit="1" customWidth="1"/>
    <col min="9478" max="9478" width="36.5703125" bestFit="1" customWidth="1"/>
    <col min="9730" max="9731" width="31.85546875" bestFit="1" customWidth="1"/>
    <col min="9732" max="9732" width="27.7109375" bestFit="1" customWidth="1"/>
    <col min="9733" max="9733" width="26.42578125" bestFit="1" customWidth="1"/>
    <col min="9734" max="9734" width="36.5703125" bestFit="1" customWidth="1"/>
    <col min="9986" max="9987" width="31.85546875" bestFit="1" customWidth="1"/>
    <col min="9988" max="9988" width="27.7109375" bestFit="1" customWidth="1"/>
    <col min="9989" max="9989" width="26.42578125" bestFit="1" customWidth="1"/>
    <col min="9990" max="9990" width="36.5703125" bestFit="1" customWidth="1"/>
    <col min="10242" max="10243" width="31.85546875" bestFit="1" customWidth="1"/>
    <col min="10244" max="10244" width="27.7109375" bestFit="1" customWidth="1"/>
    <col min="10245" max="10245" width="26.42578125" bestFit="1" customWidth="1"/>
    <col min="10246" max="10246" width="36.5703125" bestFit="1" customWidth="1"/>
    <col min="10498" max="10499" width="31.85546875" bestFit="1" customWidth="1"/>
    <col min="10500" max="10500" width="27.7109375" bestFit="1" customWidth="1"/>
    <col min="10501" max="10501" width="26.42578125" bestFit="1" customWidth="1"/>
    <col min="10502" max="10502" width="36.5703125" bestFit="1" customWidth="1"/>
    <col min="10754" max="10755" width="31.85546875" bestFit="1" customWidth="1"/>
    <col min="10756" max="10756" width="27.7109375" bestFit="1" customWidth="1"/>
    <col min="10757" max="10757" width="26.42578125" bestFit="1" customWidth="1"/>
    <col min="10758" max="10758" width="36.5703125" bestFit="1" customWidth="1"/>
    <col min="11010" max="11011" width="31.85546875" bestFit="1" customWidth="1"/>
    <col min="11012" max="11012" width="27.7109375" bestFit="1" customWidth="1"/>
    <col min="11013" max="11013" width="26.42578125" bestFit="1" customWidth="1"/>
    <col min="11014" max="11014" width="36.5703125" bestFit="1" customWidth="1"/>
    <col min="11266" max="11267" width="31.85546875" bestFit="1" customWidth="1"/>
    <col min="11268" max="11268" width="27.7109375" bestFit="1" customWidth="1"/>
    <col min="11269" max="11269" width="26.42578125" bestFit="1" customWidth="1"/>
    <col min="11270" max="11270" width="36.5703125" bestFit="1" customWidth="1"/>
    <col min="11522" max="11523" width="31.85546875" bestFit="1" customWidth="1"/>
    <col min="11524" max="11524" width="27.7109375" bestFit="1" customWidth="1"/>
    <col min="11525" max="11525" width="26.42578125" bestFit="1" customWidth="1"/>
    <col min="11526" max="11526" width="36.5703125" bestFit="1" customWidth="1"/>
    <col min="11778" max="11779" width="31.85546875" bestFit="1" customWidth="1"/>
    <col min="11780" max="11780" width="27.7109375" bestFit="1" customWidth="1"/>
    <col min="11781" max="11781" width="26.42578125" bestFit="1" customWidth="1"/>
    <col min="11782" max="11782" width="36.5703125" bestFit="1" customWidth="1"/>
    <col min="12034" max="12035" width="31.85546875" bestFit="1" customWidth="1"/>
    <col min="12036" max="12036" width="27.7109375" bestFit="1" customWidth="1"/>
    <col min="12037" max="12037" width="26.42578125" bestFit="1" customWidth="1"/>
    <col min="12038" max="12038" width="36.5703125" bestFit="1" customWidth="1"/>
    <col min="12290" max="12291" width="31.85546875" bestFit="1" customWidth="1"/>
    <col min="12292" max="12292" width="27.7109375" bestFit="1" customWidth="1"/>
    <col min="12293" max="12293" width="26.42578125" bestFit="1" customWidth="1"/>
    <col min="12294" max="12294" width="36.5703125" bestFit="1" customWidth="1"/>
    <col min="12546" max="12547" width="31.85546875" bestFit="1" customWidth="1"/>
    <col min="12548" max="12548" width="27.7109375" bestFit="1" customWidth="1"/>
    <col min="12549" max="12549" width="26.42578125" bestFit="1" customWidth="1"/>
    <col min="12550" max="12550" width="36.5703125" bestFit="1" customWidth="1"/>
    <col min="12802" max="12803" width="31.85546875" bestFit="1" customWidth="1"/>
    <col min="12804" max="12804" width="27.7109375" bestFit="1" customWidth="1"/>
    <col min="12805" max="12805" width="26.42578125" bestFit="1" customWidth="1"/>
    <col min="12806" max="12806" width="36.5703125" bestFit="1" customWidth="1"/>
    <col min="13058" max="13059" width="31.85546875" bestFit="1" customWidth="1"/>
    <col min="13060" max="13060" width="27.7109375" bestFit="1" customWidth="1"/>
    <col min="13061" max="13061" width="26.42578125" bestFit="1" customWidth="1"/>
    <col min="13062" max="13062" width="36.5703125" bestFit="1" customWidth="1"/>
    <col min="13314" max="13315" width="31.85546875" bestFit="1" customWidth="1"/>
    <col min="13316" max="13316" width="27.7109375" bestFit="1" customWidth="1"/>
    <col min="13317" max="13317" width="26.42578125" bestFit="1" customWidth="1"/>
    <col min="13318" max="13318" width="36.5703125" bestFit="1" customWidth="1"/>
    <col min="13570" max="13571" width="31.85546875" bestFit="1" customWidth="1"/>
    <col min="13572" max="13572" width="27.7109375" bestFit="1" customWidth="1"/>
    <col min="13573" max="13573" width="26.42578125" bestFit="1" customWidth="1"/>
    <col min="13574" max="13574" width="36.5703125" bestFit="1" customWidth="1"/>
    <col min="13826" max="13827" width="31.85546875" bestFit="1" customWidth="1"/>
    <col min="13828" max="13828" width="27.7109375" bestFit="1" customWidth="1"/>
    <col min="13829" max="13829" width="26.42578125" bestFit="1" customWidth="1"/>
    <col min="13830" max="13830" width="36.5703125" bestFit="1" customWidth="1"/>
    <col min="14082" max="14083" width="31.85546875" bestFit="1" customWidth="1"/>
    <col min="14084" max="14084" width="27.7109375" bestFit="1" customWidth="1"/>
    <col min="14085" max="14085" width="26.42578125" bestFit="1" customWidth="1"/>
    <col min="14086" max="14086" width="36.5703125" bestFit="1" customWidth="1"/>
    <col min="14338" max="14339" width="31.85546875" bestFit="1" customWidth="1"/>
    <col min="14340" max="14340" width="27.7109375" bestFit="1" customWidth="1"/>
    <col min="14341" max="14341" width="26.42578125" bestFit="1" customWidth="1"/>
    <col min="14342" max="14342" width="36.5703125" bestFit="1" customWidth="1"/>
    <col min="14594" max="14595" width="31.85546875" bestFit="1" customWidth="1"/>
    <col min="14596" max="14596" width="27.7109375" bestFit="1" customWidth="1"/>
    <col min="14597" max="14597" width="26.42578125" bestFit="1" customWidth="1"/>
    <col min="14598" max="14598" width="36.5703125" bestFit="1" customWidth="1"/>
    <col min="14850" max="14851" width="31.85546875" bestFit="1" customWidth="1"/>
    <col min="14852" max="14852" width="27.7109375" bestFit="1" customWidth="1"/>
    <col min="14853" max="14853" width="26.42578125" bestFit="1" customWidth="1"/>
    <col min="14854" max="14854" width="36.5703125" bestFit="1" customWidth="1"/>
    <col min="15106" max="15107" width="31.85546875" bestFit="1" customWidth="1"/>
    <col min="15108" max="15108" width="27.7109375" bestFit="1" customWidth="1"/>
    <col min="15109" max="15109" width="26.42578125" bestFit="1" customWidth="1"/>
    <col min="15110" max="15110" width="36.5703125" bestFit="1" customWidth="1"/>
    <col min="15362" max="15363" width="31.85546875" bestFit="1" customWidth="1"/>
    <col min="15364" max="15364" width="27.7109375" bestFit="1" customWidth="1"/>
    <col min="15365" max="15365" width="26.42578125" bestFit="1" customWidth="1"/>
    <col min="15366" max="15366" width="36.5703125" bestFit="1" customWidth="1"/>
    <col min="15618" max="15619" width="31.85546875" bestFit="1" customWidth="1"/>
    <col min="15620" max="15620" width="27.7109375" bestFit="1" customWidth="1"/>
    <col min="15621" max="15621" width="26.42578125" bestFit="1" customWidth="1"/>
    <col min="15622" max="15622" width="36.5703125" bestFit="1" customWidth="1"/>
    <col min="15874" max="15875" width="31.85546875" bestFit="1" customWidth="1"/>
    <col min="15876" max="15876" width="27.7109375" bestFit="1" customWidth="1"/>
    <col min="15877" max="15877" width="26.42578125" bestFit="1" customWidth="1"/>
    <col min="15878" max="15878" width="36.5703125" bestFit="1" customWidth="1"/>
    <col min="16130" max="16131" width="31.85546875" bestFit="1" customWidth="1"/>
    <col min="16132" max="16132" width="27.7109375" bestFit="1" customWidth="1"/>
    <col min="16133" max="16133" width="26.42578125" bestFit="1" customWidth="1"/>
    <col min="16134" max="16134" width="36.5703125" bestFit="1" customWidth="1"/>
  </cols>
  <sheetData>
    <row r="1" spans="1:6" x14ac:dyDescent="0.25">
      <c r="A1" s="94" t="s">
        <v>77</v>
      </c>
      <c r="B1" s="95"/>
      <c r="C1" s="95"/>
      <c r="D1" s="95"/>
      <c r="E1" s="95"/>
      <c r="F1" s="96"/>
    </row>
    <row r="2" spans="1:6" x14ac:dyDescent="0.25">
      <c r="A2" s="97" t="s">
        <v>78</v>
      </c>
      <c r="B2" s="98"/>
      <c r="C2" s="98"/>
      <c r="D2" s="98"/>
      <c r="E2" s="98"/>
      <c r="F2" s="99"/>
    </row>
    <row r="3" spans="1:6" x14ac:dyDescent="0.25">
      <c r="A3" s="100"/>
      <c r="B3" s="98"/>
      <c r="C3" s="98"/>
      <c r="D3" s="98"/>
      <c r="E3" s="98"/>
      <c r="F3" s="99"/>
    </row>
    <row r="4" spans="1:6" x14ac:dyDescent="0.25">
      <c r="A4" s="100"/>
      <c r="B4" s="98"/>
      <c r="C4" s="98"/>
      <c r="D4" s="98"/>
      <c r="E4" s="98"/>
      <c r="F4" s="99"/>
    </row>
    <row r="5" spans="1:6" x14ac:dyDescent="0.25">
      <c r="A5" s="100"/>
      <c r="B5" s="98"/>
      <c r="C5" s="98" t="s">
        <v>79</v>
      </c>
      <c r="D5" s="98"/>
      <c r="E5" s="98"/>
      <c r="F5" s="99"/>
    </row>
    <row r="6" spans="1:6" x14ac:dyDescent="0.25">
      <c r="A6" s="100"/>
      <c r="B6" s="98" t="s">
        <v>80</v>
      </c>
      <c r="C6" s="98" t="s">
        <v>81</v>
      </c>
      <c r="D6" s="98" t="s">
        <v>82</v>
      </c>
      <c r="E6" s="98" t="s">
        <v>83</v>
      </c>
      <c r="F6" s="99" t="s">
        <v>84</v>
      </c>
    </row>
    <row r="7" spans="1:6" x14ac:dyDescent="0.25">
      <c r="A7" s="101" t="s">
        <v>85</v>
      </c>
      <c r="B7" s="102">
        <v>0</v>
      </c>
      <c r="C7" s="103">
        <v>120</v>
      </c>
      <c r="D7" s="103">
        <f>+C7*B7</f>
        <v>0</v>
      </c>
      <c r="E7" s="104">
        <f>+D7/60</f>
        <v>0</v>
      </c>
      <c r="F7" s="105">
        <f>E7/E16</f>
        <v>0</v>
      </c>
    </row>
    <row r="8" spans="1:6" x14ac:dyDescent="0.25">
      <c r="A8" s="101" t="s">
        <v>12</v>
      </c>
      <c r="B8" s="102">
        <v>0</v>
      </c>
      <c r="C8" s="103">
        <v>120</v>
      </c>
      <c r="D8" s="103">
        <f>+C8*B8</f>
        <v>0</v>
      </c>
      <c r="E8" s="104">
        <f>+D8/60</f>
        <v>0</v>
      </c>
      <c r="F8" s="105">
        <f>E8/E16</f>
        <v>0</v>
      </c>
    </row>
    <row r="9" spans="1:6" x14ac:dyDescent="0.25">
      <c r="A9" s="101" t="s">
        <v>14</v>
      </c>
      <c r="B9" s="102">
        <v>0</v>
      </c>
      <c r="C9" s="103">
        <v>55</v>
      </c>
      <c r="D9" s="103">
        <f>+C9*B9</f>
        <v>0</v>
      </c>
      <c r="E9" s="106">
        <f>+D9/60</f>
        <v>0</v>
      </c>
      <c r="F9" s="105">
        <f>E9/E16</f>
        <v>0</v>
      </c>
    </row>
    <row r="10" spans="1:6" x14ac:dyDescent="0.25">
      <c r="A10" s="100"/>
      <c r="B10" s="98"/>
      <c r="C10" s="98"/>
      <c r="D10" s="98"/>
      <c r="E10" s="107"/>
      <c r="F10" s="99"/>
    </row>
    <row r="11" spans="1:6" x14ac:dyDescent="0.25">
      <c r="A11" s="100"/>
      <c r="B11" s="98"/>
      <c r="C11" s="98"/>
      <c r="D11" s="98" t="s">
        <v>86</v>
      </c>
      <c r="E11" s="108">
        <f>SUM(E7:E10)</f>
        <v>0</v>
      </c>
      <c r="F11" s="105">
        <f>SUM(F7:F10)</f>
        <v>0</v>
      </c>
    </row>
    <row r="12" spans="1:6" x14ac:dyDescent="0.25">
      <c r="A12" s="100"/>
      <c r="B12" s="98"/>
      <c r="C12" s="98"/>
      <c r="D12" s="98"/>
      <c r="E12" s="109"/>
      <c r="F12" s="99"/>
    </row>
    <row r="13" spans="1:6" x14ac:dyDescent="0.25">
      <c r="A13" s="100"/>
      <c r="B13" s="98"/>
      <c r="C13" s="98"/>
      <c r="D13" s="98"/>
      <c r="E13" s="109"/>
      <c r="F13" s="99"/>
    </row>
    <row r="14" spans="1:6" x14ac:dyDescent="0.25">
      <c r="A14" s="100"/>
      <c r="B14" s="98"/>
      <c r="C14" s="98"/>
      <c r="D14" s="98"/>
      <c r="E14" s="98"/>
      <c r="F14" s="99"/>
    </row>
    <row r="15" spans="1:6" x14ac:dyDescent="0.25">
      <c r="A15" s="100"/>
      <c r="B15" s="98"/>
      <c r="C15" s="103" t="s">
        <v>87</v>
      </c>
      <c r="D15" s="103" t="s">
        <v>88</v>
      </c>
      <c r="E15" s="103" t="s">
        <v>89</v>
      </c>
      <c r="F15" s="105" t="s">
        <v>90</v>
      </c>
    </row>
    <row r="16" spans="1:6" x14ac:dyDescent="0.25">
      <c r="A16" s="100"/>
      <c r="B16" s="98"/>
      <c r="C16" s="102">
        <v>0</v>
      </c>
      <c r="D16" s="103">
        <f>+C16*52</f>
        <v>0</v>
      </c>
      <c r="E16" s="103">
        <v>46</v>
      </c>
      <c r="F16" s="105">
        <f>+C16*E16</f>
        <v>0</v>
      </c>
    </row>
    <row r="17" spans="1:6" x14ac:dyDescent="0.25">
      <c r="A17" s="100"/>
      <c r="B17" s="98"/>
      <c r="C17" s="98"/>
      <c r="D17" s="98"/>
      <c r="E17" s="98"/>
      <c r="F17" s="99"/>
    </row>
    <row r="18" spans="1:6" x14ac:dyDescent="0.25">
      <c r="A18" s="100"/>
      <c r="B18" s="98"/>
      <c r="C18" s="98"/>
      <c r="D18" s="98"/>
      <c r="E18" s="98"/>
      <c r="F18" s="99"/>
    </row>
    <row r="19" spans="1:6" x14ac:dyDescent="0.25">
      <c r="A19" s="100"/>
      <c r="B19" s="98"/>
      <c r="C19" s="98"/>
      <c r="D19" s="98"/>
      <c r="E19" s="98"/>
      <c r="F19" s="99"/>
    </row>
    <row r="20" spans="1:6" x14ac:dyDescent="0.25">
      <c r="A20" s="100"/>
      <c r="B20" s="98"/>
      <c r="C20" s="98"/>
      <c r="D20" s="98"/>
      <c r="E20" s="98"/>
      <c r="F20" s="99"/>
    </row>
    <row r="21" spans="1:6" x14ac:dyDescent="0.25">
      <c r="A21" s="100"/>
      <c r="B21" s="98"/>
      <c r="C21" s="98"/>
      <c r="D21" s="98"/>
      <c r="E21" s="110" t="s">
        <v>91</v>
      </c>
      <c r="F21" s="111">
        <f>F11</f>
        <v>0</v>
      </c>
    </row>
    <row r="22" spans="1:6" x14ac:dyDescent="0.25">
      <c r="A22" s="100"/>
      <c r="B22" s="98"/>
      <c r="C22" s="98"/>
      <c r="D22" s="98"/>
      <c r="E22" s="110" t="s">
        <v>92</v>
      </c>
      <c r="F22" s="111">
        <f>C16</f>
        <v>0</v>
      </c>
    </row>
    <row r="23" spans="1:6" x14ac:dyDescent="0.25">
      <c r="A23" s="100" t="s">
        <v>93</v>
      </c>
      <c r="B23" s="98"/>
      <c r="C23" s="98"/>
      <c r="D23" s="98"/>
      <c r="E23" s="98"/>
      <c r="F23" s="99"/>
    </row>
    <row r="24" spans="1:6" x14ac:dyDescent="0.25">
      <c r="A24" s="100"/>
      <c r="B24" s="98"/>
      <c r="C24" s="98"/>
      <c r="D24" s="98"/>
      <c r="E24" s="98"/>
      <c r="F24" s="99"/>
    </row>
    <row r="25" spans="1:6" x14ac:dyDescent="0.25">
      <c r="A25" s="112" t="s">
        <v>94</v>
      </c>
      <c r="B25" s="98"/>
      <c r="C25" s="98"/>
      <c r="D25" s="98"/>
      <c r="E25" s="98"/>
      <c r="F25" s="99"/>
    </row>
    <row r="26" spans="1:6" x14ac:dyDescent="0.25">
      <c r="A26" s="113" t="s">
        <v>95</v>
      </c>
      <c r="B26" s="98"/>
      <c r="C26" s="98"/>
      <c r="D26" s="98"/>
      <c r="E26" s="98"/>
      <c r="F26" s="99"/>
    </row>
    <row r="27" spans="1:6" x14ac:dyDescent="0.25">
      <c r="A27" s="113" t="s">
        <v>96</v>
      </c>
      <c r="B27" s="98"/>
      <c r="C27" s="98"/>
      <c r="D27" s="98"/>
      <c r="E27" s="98"/>
      <c r="F27" s="99"/>
    </row>
    <row r="28" spans="1:6" x14ac:dyDescent="0.25">
      <c r="A28" s="100" t="s">
        <v>97</v>
      </c>
      <c r="B28" s="98"/>
      <c r="C28" s="98"/>
      <c r="D28" s="98"/>
      <c r="E28" s="98"/>
      <c r="F28" s="99"/>
    </row>
    <row r="29" spans="1:6" x14ac:dyDescent="0.25">
      <c r="A29" s="114" t="s">
        <v>98</v>
      </c>
      <c r="B29" s="98"/>
      <c r="C29" s="98"/>
      <c r="D29" s="98"/>
      <c r="E29" s="98"/>
      <c r="F29" s="99"/>
    </row>
    <row r="30" spans="1:6" ht="15.75" thickBot="1" x14ac:dyDescent="0.3">
      <c r="A30" s="115" t="s">
        <v>99</v>
      </c>
      <c r="B30" s="116"/>
      <c r="C30" s="116"/>
      <c r="D30" s="116"/>
      <c r="E30" s="116"/>
      <c r="F30" s="11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en SenI" ma:contentTypeID="0x010100ABA60FCCDED7C941AC5924233A896963009F52F9ED1A3E4645AD6ADC50F2219315" ma:contentTypeVersion="88" ma:contentTypeDescription="" ma:contentTypeScope="" ma:versionID="a1c7c7a77a8e1b083b3237dc1d1e6a12">
  <xsd:schema xmlns:xsd="http://www.w3.org/2001/XMLSchema" xmlns:xs="http://www.w3.org/2001/XMLSchema" xmlns:p="http://schemas.microsoft.com/office/2006/metadata/properties" xmlns:ns3="abe16ac8-be90-47d0-a0f3-97169ca29ea4" xmlns:ns4="d80a2a05-c90e-40be-881b-96448fdb7f5d" xmlns:ns5="42c4d14c-4eb7-4daa-bbc0-71d805368e55" targetNamespace="http://schemas.microsoft.com/office/2006/metadata/properties" ma:root="true" ma:fieldsID="20b581e8e870b896922dac9273bf3f94" ns3:_="" ns4:_="" ns5:_="">
    <xsd:import namespace="abe16ac8-be90-47d0-a0f3-97169ca29ea4"/>
    <xsd:import namespace="d80a2a05-c90e-40be-881b-96448fdb7f5d"/>
    <xsd:import namespace="42c4d14c-4eb7-4daa-bbc0-71d805368e55"/>
    <xsd:element name="properties">
      <xsd:complexType>
        <xsd:sequence>
          <xsd:element name="documentManagement">
            <xsd:complexType>
              <xsd:all>
                <xsd:element ref="ns4:Overlegnaam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3:kef6b4f4a29743bb971e41d6e3f20aa2" minOccurs="0"/>
                <xsd:element ref="ns3:TaxKeywordTaxHTField" minOccurs="0"/>
                <xsd:element ref="ns3:ha513d776c704f9b80334f77961eaf34" minOccurs="0"/>
                <xsd:element ref="ns3:p4c8a2b786ca4c9b92a42bb4f4886bdc" minOccurs="0"/>
                <xsd:element ref="ns3:f90826dbbd8f4cbb907bdae725a51e79" minOccurs="0"/>
                <xsd:element ref="ns3:p2a76cde4a3e494a8e2735af05fb6e87" minOccurs="0"/>
                <xsd:element ref="ns3:b27fcc31beaf4d658529e03c5a310ccd" minOccurs="0"/>
                <xsd:element ref="ns3:TaxCatchAllLabel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16ac8-be90-47d0-a0f3-97169ca29ea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d28570a-0771-412b-bbf6-09bedb60ce39}" ma:internalName="TaxCatchAll" ma:readOnly="false" ma:showField="CatchAllData" ma:web="abe16ac8-be90-47d0-a0f3-97169ca29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f6b4f4a29743bb971e41d6e3f20aa2" ma:index="20" nillable="true" ma:taxonomy="true" ma:internalName="kef6b4f4a29743bb971e41d6e3f20aa2" ma:taxonomyFieldName="Klantgroep12" ma:displayName="Klantgroep" ma:readOnly="false" ma:default="-1;#Huisartsen ＆ Integrale zorg|c3f8db29-7e52-4733-b241-859ce0df1885" ma:fieldId="{4ef6b4f4-a297-43bb-971e-41d6e3f20aa2}" ma:sspId="e825c23e-dd67-47de-a8d0-9968326c9abe" ma:termSetId="16ffcdce-f64c-49b3-b1e1-7c7822dc25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KeywordTaxHTField" ma:index="21" nillable="true" ma:taxonomy="true" ma:internalName="TaxKeywordTaxHTField" ma:taxonomyFieldName="TaxKeyword" ma:displayName="Ondernemingstrefwoorden" ma:readOnly="false" ma:fieldId="{23f27201-bee3-471e-b2e7-b64fd8b7ca38}" ma:taxonomyMulti="true" ma:sspId="e825c23e-dd67-47de-a8d0-9968326c9ab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ha513d776c704f9b80334f77961eaf34" ma:index="22" nillable="true" ma:taxonomy="true" ma:internalName="ha513d776c704f9b80334f77961eaf34" ma:taxonomyFieldName="Jaarcyclus" ma:displayName="Processtap" ma:readOnly="false" ma:fieldId="{1a513d77-6c70-4f9b-8033-4f77961eaf34}" ma:sspId="e825c23e-dd67-47de-a8d0-9968326c9abe" ma:termSetId="4cb202ff-f49a-46ae-8fbb-0434b09520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4c8a2b786ca4c9b92a42bb4f4886bdc" ma:index="24" nillable="true" ma:taxonomy="true" ma:internalName="p4c8a2b786ca4c9b92a42bb4f4886bdc" ma:taxonomyFieldName="Beleidsjaar1" ma:displayName="Beleidsjaar" ma:readOnly="false" ma:default="-1;#2020|0976c861-5558-4696-8472-f9ec75f0fb40" ma:fieldId="{94c8a2b7-86ca-4c9b-92a4-2bb4f4886bdc}" ma:sspId="e825c23e-dd67-47de-a8d0-9968326c9abe" ma:termSetId="4d818da8-db09-4916-84ed-5b8dcee681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90826dbbd8f4cbb907bdae725a51e79" ma:index="26" nillable="true" ma:taxonomy="true" ma:internalName="f90826dbbd8f4cbb907bdae725a51e79" ma:taxonomyFieldName="Team" ma:displayName="Team" ma:readOnly="false" ma:fieldId="{f90826db-bd8f-4cbb-907b-dae725a51e79}" ma:sspId="e825c23e-dd67-47de-a8d0-9968326c9abe" ma:termSetId="8d8ce299-646e-4169-8838-a026fec0440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2a76cde4a3e494a8e2735af05fb6e87" ma:index="28" nillable="true" ma:taxonomy="true" ma:internalName="p2a76cde4a3e494a8e2735af05fb6e87" ma:taxonomyFieldName="Beleidsthema" ma:displayName="Thema" ma:readOnly="false" ma:fieldId="{92a76cde-4a3e-494a-8e27-35af05fb6e87}" ma:sspId="e825c23e-dd67-47de-a8d0-9968326c9abe" ma:termSetId="4c7442d8-a204-4c86-a58b-0ebc063f3e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7fcc31beaf4d658529e03c5a310ccd" ma:index="30" nillable="true" ma:taxonomy="true" ma:internalName="b27fcc31beaf4d658529e03c5a310ccd" ma:taxonomyFieldName="Zorgsoorttype" ma:displayName="ZorgsoortModule" ma:readOnly="false" ma:fieldId="{b27fcc31-beaf-4d65-8529-e03c5a310ccd}" ma:sspId="e825c23e-dd67-47de-a8d0-9968326c9abe" ma:termSetId="16ffcdce-f64c-49b3-b1e1-7c7822dc25e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31" nillable="true" ma:displayName="Taxonomy Catch All Column1" ma:hidden="true" ma:list="{dd28570a-0771-412b-bbf6-09bedb60ce39}" ma:internalName="TaxCatchAllLabel" ma:readOnly="true" ma:showField="CatchAllDataLabel" ma:web="abe16ac8-be90-47d0-a0f3-97169ca29e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0a2a05-c90e-40be-881b-96448fdb7f5d" elementFormDefault="qualified">
    <xsd:import namespace="http://schemas.microsoft.com/office/2006/documentManagement/types"/>
    <xsd:import namespace="http://schemas.microsoft.com/office/infopath/2007/PartnerControls"/>
    <xsd:element name="Overlegnaam" ma:index="10" nillable="true" ma:displayName="Overlegnaam" ma:list="{58cadfa4-1465-4bad-8128-0f87ab16f726}" ma:internalName="Overlegnaam" ma:readOnly="false" ma:showField="Title">
      <xsd:simpleType>
        <xsd:restriction base="dms:Lookup"/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c4d14c-4eb7-4daa-bbc0-71d805368e55" elementFormDefault="qualified">
    <xsd:import namespace="http://schemas.microsoft.com/office/2006/documentManagement/types"/>
    <xsd:import namespace="http://schemas.microsoft.com/office/infopath/2007/PartnerControls"/>
    <xsd:element name="SharedWithUsers" ma:index="3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" ma:displayName="Auteur"/>
        <xsd:element ref="dcterms:created" minOccurs="0" maxOccurs="1"/>
        <xsd:element ref="dc:identifier" minOccurs="0" maxOccurs="1"/>
        <xsd:element name="contentType" minOccurs="0" maxOccurs="1" type="xsd:string" ma:index="23" ma:displayName="Inhou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ef6b4f4a29743bb971e41d6e3f20aa2 xmlns="abe16ac8-be90-47d0-a0f3-97169ca29ea4">
      <Terms xmlns="http://schemas.microsoft.com/office/infopath/2007/PartnerControls">
        <TermInfo xmlns="http://schemas.microsoft.com/office/infopath/2007/PartnerControls">
          <TermName>Huisartsen ＆ Integrale zorg</TermName>
          <TermId>c3f8db29-7e52-4733-b241-859ce0df1885</TermId>
        </TermInfo>
      </Terms>
    </kef6b4f4a29743bb971e41d6e3f20aa2>
    <TaxCatchAll xmlns="abe16ac8-be90-47d0-a0f3-97169ca29ea4">
      <Value>263</Value>
    </TaxCatchAll>
    <f90826dbbd8f4cbb907bdae725a51e79 xmlns="abe16ac8-be90-47d0-a0f3-97169ca29ea4">
      <Terms xmlns="http://schemas.microsoft.com/office/infopath/2007/PartnerControls"/>
    </f90826dbbd8f4cbb907bdae725a51e79>
    <p4c8a2b786ca4c9b92a42bb4f4886bdc xmlns="abe16ac8-be90-47d0-a0f3-97169ca29ea4">
      <Terms xmlns="http://schemas.microsoft.com/office/infopath/2007/PartnerControls"/>
    </p4c8a2b786ca4c9b92a42bb4f4886bdc>
    <p2a76cde4a3e494a8e2735af05fb6e87 xmlns="abe16ac8-be90-47d0-a0f3-97169ca29ea4">
      <Terms xmlns="http://schemas.microsoft.com/office/infopath/2007/PartnerControls"/>
    </p2a76cde4a3e494a8e2735af05fb6e87>
    <Overlegnaam xmlns="d80a2a05-c90e-40be-881b-96448fdb7f5d" xsi:nil="true"/>
    <TaxKeywordTaxHTField xmlns="abe16ac8-be90-47d0-a0f3-97169ca29ea4">
      <Terms xmlns="http://schemas.microsoft.com/office/infopath/2007/PartnerControls"/>
    </TaxKeywordTaxHTField>
    <ha513d776c704f9b80334f77961eaf34 xmlns="abe16ac8-be90-47d0-a0f3-97169ca29ea4">
      <Terms xmlns="http://schemas.microsoft.com/office/infopath/2007/PartnerControls"/>
    </ha513d776c704f9b80334f77961eaf34>
    <b27fcc31beaf4d658529e03c5a310ccd xmlns="abe16ac8-be90-47d0-a0f3-97169ca29ea4">
      <Terms xmlns="http://schemas.microsoft.com/office/infopath/2007/PartnerControls"/>
    </b27fcc31beaf4d658529e03c5a310ccd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A97D39-E153-4554-BF01-0EFC8B1FBAD6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C79072C4-DC2E-4F34-B835-5815729925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16ac8-be90-47d0-a0f3-97169ca29ea4"/>
    <ds:schemaRef ds:uri="d80a2a05-c90e-40be-881b-96448fdb7f5d"/>
    <ds:schemaRef ds:uri="42c4d14c-4eb7-4daa-bbc0-71d805368e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33D04E-5C7C-4AF5-8536-2E270E2DE33A}">
  <ds:schemaRefs>
    <ds:schemaRef ds:uri="http://schemas.microsoft.com/office/2006/documentManagement/types"/>
    <ds:schemaRef ds:uri="http://schemas.microsoft.com/office/infopath/2007/PartnerControls"/>
    <ds:schemaRef ds:uri="42c4d14c-4eb7-4daa-bbc0-71d805368e55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d80a2a05-c90e-40be-881b-96448fdb7f5d"/>
    <ds:schemaRef ds:uri="abe16ac8-be90-47d0-a0f3-97169ca29ea4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CB5BD6F7-E000-40B7-93B8-189F09C11A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POH-S</vt:lpstr>
      <vt:lpstr>Toelichting</vt:lpstr>
      <vt:lpstr>Medrie</vt:lpstr>
    </vt:vector>
  </TitlesOfParts>
  <Company>ACHMEA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romy.bakker@zilverenkruis.nl</dc:creator>
  <cp:lastModifiedBy>Iris van Gijtenbeek</cp:lastModifiedBy>
  <cp:revision/>
  <dcterms:created xsi:type="dcterms:W3CDTF">2018-09-26T14:15:04Z</dcterms:created>
  <dcterms:modified xsi:type="dcterms:W3CDTF">2019-12-27T09:31:12Z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0x010100ABA60FCCDED7C941AC5924233A896963009F52F9ED1A3E4645AD6ADC50F2219315</vt:lpwstr>
  </property>
  <property fmtid="{D5CDD505-2E9C-101B-9397-08002B2CF9AE}" pid="3" name="Klantgroep12">
    <vt:lpwstr>263;#Huisartsen ＆ Integrale zorg|c3f8db29-7e52-4733-b241-859ce0df1885</vt:lpwstr>
  </property>
  <property fmtid="{D5CDD505-2E9C-101B-9397-08002B2CF9AE}" pid="4" name="TaxKeyword">
    <vt:lpwstr/>
  </property>
  <property fmtid="{D5CDD505-2E9C-101B-9397-08002B2CF9AE}" pid="5" name="Team">
    <vt:lpwstr/>
  </property>
  <property fmtid="{D5CDD505-2E9C-101B-9397-08002B2CF9AE}" pid="6" name="Jaarcyclus">
    <vt:lpwstr/>
  </property>
  <property fmtid="{D5CDD505-2E9C-101B-9397-08002B2CF9AE}" pid="7" name="Beleidsthema">
    <vt:lpwstr/>
  </property>
  <property fmtid="{D5CDD505-2E9C-101B-9397-08002B2CF9AE}" pid="8" name="Zorgsoorttype">
    <vt:lpwstr/>
  </property>
  <property fmtid="{D5CDD505-2E9C-101B-9397-08002B2CF9AE}" pid="9" name="Beleidsjaar1">
    <vt:lpwstr/>
  </property>
</Properties>
</file>